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636" windowHeight="3972" tabRatio="527" firstSheet="2" activeTab="2"/>
  </bookViews>
  <sheets>
    <sheet name="ДОХОДЫ 2021" sheetId="1" r:id="rId1"/>
    <sheet name="ДОХОДЫ 2022-2023" sheetId="2" r:id="rId2"/>
    <sheet name="РАСХ 2021 по целевым статьям" sheetId="3" r:id="rId3"/>
    <sheet name="РАСХОДЫ ПО ЦЕЛЕВКАМ 2022-23" sheetId="4" r:id="rId4"/>
    <sheet name="Ведомка 2021" sheetId="5" r:id="rId5"/>
    <sheet name="Приложение2" sheetId="6" state="hidden" r:id="rId6"/>
    <sheet name="Приложение 5" sheetId="7" state="hidden" r:id="rId7"/>
    <sheet name="ВЕДОМКА 2022-2023 " sheetId="8" r:id="rId8"/>
    <sheet name="РАЗДЕЛЫ И ПОДРАЗДЕЛЫ 2021" sheetId="9" r:id="rId9"/>
    <sheet name="РАЗДЕЛЫ И ПОДРАЗДЕЛЫ 2022-2023" sheetId="10" r:id="rId10"/>
    <sheet name="ИСТОЧНИКИ 2021" sheetId="11" r:id="rId11"/>
    <sheet name="ИСТОЧНИКИ 2022-2023" sheetId="12" r:id="rId12"/>
    <sheet name="МБТ 2021" sheetId="13" r:id="rId13"/>
  </sheets>
  <definedNames/>
  <calcPr fullCalcOnLoad="1"/>
</workbook>
</file>

<file path=xl/sharedStrings.xml><?xml version="1.0" encoding="utf-8"?>
<sst xmlns="http://schemas.openxmlformats.org/spreadsheetml/2006/main" count="1654" uniqueCount="526">
  <si>
    <t>к решению Муниципального Совета Ивняковского сельского поселения</t>
  </si>
  <si>
    <t>Код бюджетной классификации РФ</t>
  </si>
  <si>
    <t xml:space="preserve">Наименование доходов </t>
  </si>
  <si>
    <t>000 1 00 00000 00 0000 000</t>
  </si>
  <si>
    <t>182 1 01 00000 00 0000 000</t>
  </si>
  <si>
    <t>182 1 01 02000 01 0000 110</t>
  </si>
  <si>
    <t>Налог на доходы физических лиц</t>
  </si>
  <si>
    <t>182 1 06 00000 00 0000 000</t>
  </si>
  <si>
    <t>182 1 06 01000 00 0000 110</t>
  </si>
  <si>
    <t>Налог на имущество физических лиц</t>
  </si>
  <si>
    <t>182 1 06 06000 00 0000 110</t>
  </si>
  <si>
    <t>Земельный налог</t>
  </si>
  <si>
    <t>840 1 08 00000 00 0000 000</t>
  </si>
  <si>
    <t>840 1 08 04020 01 1000 110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</si>
  <si>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</si>
  <si>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840 1 16 23050 10 0000 140</t>
  </si>
  <si>
    <t xml:space="preserve">Доходы от возмещения ущерба при возникновении страховых случаев , когда выгодоприобретателями по договорам страхований выступают получатели средств бюджеьтов поселений </t>
  </si>
  <si>
    <t>840 2 00 00000 00 0000 000</t>
  </si>
  <si>
    <t>ИТОГО</t>
  </si>
  <si>
    <t>Приложение 2</t>
  </si>
  <si>
    <t>к решению Муниципального совета Ивняковского сельского поселения</t>
  </si>
  <si>
    <t>от 27.12.2010 г. № 52</t>
  </si>
  <si>
    <t xml:space="preserve">Расходы бюджета Ивняковского сельского поселения на 2011 - 2013 годы в соответствии с классификацией доходов бюджетов Российской Федерации </t>
  </si>
  <si>
    <t>тыс. руб.</t>
  </si>
  <si>
    <t>Код раздела, подраз-дела БК РФ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</si>
  <si>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</si>
  <si>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</si>
  <si>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</si>
  <si>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</si>
  <si>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</si>
  <si>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</si>
  <si>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</si>
  <si>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</si>
  <si>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</si>
  <si>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</si>
  <si>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</si>
  <si>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</si>
  <si>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0112</t>
  </si>
  <si>
    <t>Резервный фонд</t>
  </si>
  <si>
    <t>0115</t>
  </si>
  <si>
    <t>Другие общегосударственные вопросы</t>
  </si>
  <si>
    <t>0200</t>
  </si>
  <si>
    <t>Национальная оборона</t>
  </si>
  <si>
    <t>0203</t>
  </si>
  <si>
    <t xml:space="preserve">Мобилизационная и вневойсковая подготовка 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</si>
  <si>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</si>
  <si>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</si>
  <si>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</si>
  <si>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</si>
  <si>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</si>
  <si>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</si>
  <si>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</si>
  <si>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</si>
  <si>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</si>
  <si>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</si>
  <si>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</si>
  <si>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</si>
  <si>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</si>
  <si>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</si>
  <si>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</si>
  <si>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</si>
  <si>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</si>
  <si>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</si>
  <si>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</si>
  <si>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</si>
  <si>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</si>
  <si>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</si>
  <si>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</si>
  <si>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 и средства массовой информации</t>
  </si>
  <si>
    <t>0801</t>
  </si>
  <si>
    <t>Культура</t>
  </si>
  <si>
    <t>0900</t>
  </si>
  <si>
    <t>Здравоохранение и спорт</t>
  </si>
  <si>
    <t>0908</t>
  </si>
  <si>
    <t>Спорт и физическая 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</si>
  <si>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</si>
  <si>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</si>
  <si>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</si>
  <si>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</si>
  <si>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</si>
  <si>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</si>
  <si>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1104</t>
  </si>
  <si>
    <t>Иные межбюджетные трансферты</t>
  </si>
  <si>
    <t>1102</t>
  </si>
  <si>
    <t>Межбюджетные субсидии</t>
  </si>
  <si>
    <t>ИТОГО:</t>
  </si>
  <si>
    <t>Расходы за счет средств от предпринимательской и иной приносящей доход деятельности</t>
  </si>
  <si>
    <t>Общий объем условно утвержденных расходов</t>
  </si>
  <si>
    <t>ВСЕГО РАСХОДОВ</t>
  </si>
  <si>
    <t>ПРОФИЦИТ (+)/ДЕФИЦИТ(-)</t>
  </si>
  <si>
    <t>Приложение 5</t>
  </si>
  <si>
    <t>от 27.12.2010 г. №52</t>
  </si>
  <si>
    <t>Расходы бюджета Ивняковского сельского поселения на 2011-2013  годы  по ведомственной классификации расходов бюджетов Российской Федерации</t>
  </si>
  <si>
    <t>тыс.руб.</t>
  </si>
  <si>
    <t>Ведом. классиф.</t>
  </si>
  <si>
    <t>Подраздел</t>
  </si>
  <si>
    <t>Целевая статья</t>
  </si>
  <si>
    <t>Вид расхода</t>
  </si>
  <si>
    <t xml:space="preserve">Администрация Ивняковского сельского поселения </t>
  </si>
  <si>
    <t>840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</si>
  <si>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</si>
  <si>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</si>
  <si>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</si>
  <si>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</si>
  <si>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</si>
  <si>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</si>
  <si>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Центральный аппарат</t>
  </si>
  <si>
    <t>002 04 00</t>
  </si>
  <si>
    <t>Проведение выборов представительного органа муниципального образования</t>
  </si>
  <si>
    <t>020 00 02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</si>
  <si>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</si>
  <si>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</si>
  <si>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</si>
  <si>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</si>
  <si>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</si>
  <si>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 xml:space="preserve">Осуществление первичного воинского учета на территориях,где отсутствуют военные комиссариаты </t>
  </si>
  <si>
    <t>001 36 00</t>
  </si>
  <si>
    <t>218 01 00</t>
  </si>
  <si>
    <t>Субсидия по областной программе "Обеспечение территорий муниципальных образований области градостроительной документацией"</t>
  </si>
  <si>
    <t>522 04 00</t>
  </si>
  <si>
    <t>Жилищно-коммунальное хозяйство хозяйство</t>
  </si>
  <si>
    <t>Мероприятия в области жилищного хозяйства</t>
  </si>
  <si>
    <t>3500300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</si>
  <si>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</si>
  <si>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</si>
  <si>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</si>
  <si>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</si>
  <si>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</si>
  <si>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</si>
  <si>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</si>
  <si>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</si>
  <si>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</si>
  <si>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</si>
  <si>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</si>
  <si>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</si>
  <si>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</si>
  <si>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</si>
  <si>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</si>
  <si>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001</t>
  </si>
  <si>
    <t>Проведение мероприятий для детей и молодежи</t>
  </si>
  <si>
    <t>431 01 00</t>
  </si>
  <si>
    <t>440 99 00</t>
  </si>
  <si>
    <t>450 85 00</t>
  </si>
  <si>
    <t>Здравоохранение ,физическая культура и спорт</t>
  </si>
  <si>
    <t>Физическая культура и спорт</t>
  </si>
  <si>
    <t>Мероприятия в области здравоохранения ,спорта ,и физической культуры</t>
  </si>
  <si>
    <t>512 97 00</t>
  </si>
  <si>
    <t xml:space="preserve">Доплаты к пенсиям государственных служащих субъектов Российской Федерации и муниципальных служащих  </t>
  </si>
  <si>
    <t>4910100</t>
  </si>
  <si>
    <t>Социальные выплаты</t>
  </si>
  <si>
    <t>005</t>
  </si>
  <si>
    <t>5058600</t>
  </si>
  <si>
    <t>Межбюджетные трансферты</t>
  </si>
  <si>
    <t>1100</t>
  </si>
  <si>
    <t>Субсидии бюджетам субъектами Российской Федерации и муниципальных образований  (межбюджетные субсидии)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</si>
  <si>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</si>
  <si>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</si>
  <si>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502</t>
  </si>
  <si>
    <t>Межбюджетные трансфетры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</si>
  <si>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</si>
  <si>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</si>
  <si>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Субвенция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</si>
  <si>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</si>
  <si>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 xml:space="preserve">к решению Муниципального Совета </t>
  </si>
  <si>
    <t>Источники</t>
  </si>
  <si>
    <t xml:space="preserve">внутреннего финансирования дефицита бюджета Ивняковского сельского поселения </t>
  </si>
  <si>
    <t>Код</t>
  </si>
  <si>
    <t>840 01 05 00 00 00 0000 000</t>
  </si>
  <si>
    <t xml:space="preserve">840 01 05 02 01 10 0000 510 </t>
  </si>
  <si>
    <t>Увеличение прочих остатков денежных средств бюджетов поселений</t>
  </si>
  <si>
    <t>840 01 05 02 01 10 0000 610</t>
  </si>
  <si>
    <t>Уменьшение прочих остатков денежных средств бюджетов поселений</t>
  </si>
  <si>
    <t xml:space="preserve">ИТОГО источников </t>
  </si>
  <si>
    <t>Код целевой классификации</t>
  </si>
  <si>
    <t>Вид расходов</t>
  </si>
  <si>
    <t>областной бюджет    (руб.)</t>
  </si>
  <si>
    <t>местный бюджет                 (руб.)</t>
  </si>
  <si>
    <t>Итого                      (руб.)</t>
  </si>
  <si>
    <t>2</t>
  </si>
  <si>
    <t>5</t>
  </si>
  <si>
    <t>6</t>
  </si>
  <si>
    <t/>
  </si>
  <si>
    <t>Социальное обеспечение и иные выплаты населению</t>
  </si>
  <si>
    <t>Иные бюджетные ассигнования</t>
  </si>
  <si>
    <t>0300000</t>
  </si>
  <si>
    <t>0310000</t>
  </si>
  <si>
    <t>0315220</t>
  </si>
  <si>
    <t>Закупка товаров, работ и услуг для государственных (муниципальных) нужд</t>
  </si>
  <si>
    <t>1100000</t>
  </si>
  <si>
    <t>2100000</t>
  </si>
  <si>
    <t>2110000</t>
  </si>
  <si>
    <t>2117223</t>
  </si>
  <si>
    <t>2120000</t>
  </si>
  <si>
    <t>2127224</t>
  </si>
  <si>
    <t>2400000</t>
  </si>
  <si>
    <t>2410000</t>
  </si>
  <si>
    <t>2417245</t>
  </si>
  <si>
    <t>5000000</t>
  </si>
  <si>
    <t>Непрограммные расходы</t>
  </si>
  <si>
    <t>5005118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</si>
  <si>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</si>
  <si>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5005906</t>
  </si>
  <si>
    <t>5005909</t>
  </si>
  <si>
    <t>5008002</t>
  </si>
  <si>
    <t>5008003</t>
  </si>
  <si>
    <t>5008004</t>
  </si>
  <si>
    <t>Итого</t>
  </si>
  <si>
    <t>Дефицит</t>
  </si>
  <si>
    <t>федеральный бюджет    (руб.)</t>
  </si>
  <si>
    <t>7</t>
  </si>
  <si>
    <t>Муниципальная программа "Обеспечение доступным и комфортным жильем и коммунальными услугами граждан Ивняковского сельского поселения"</t>
  </si>
  <si>
    <t>Муниципальная программа "Эффективная власть в Ивняковском сельском поселении"</t>
  </si>
  <si>
    <t>Муниципальная целевая программа "Эффективная власть в Ивняковском сельском поселении"</t>
  </si>
  <si>
    <t>Муниципальная программа "Развитие дорожного хозяйства в Ивняковском сельском поселении"</t>
  </si>
  <si>
    <t>Переданное полномочие на уровень Ярославского муниципального района ,в соответствии с заключенным соглашением (Осуществление внешнего муниципального финансового контроля в поселении)</t>
  </si>
  <si>
    <t xml:space="preserve"> Акцизы по подакцизным товарам (продукции), производимым на территории Российской Федерации</t>
  </si>
  <si>
    <t>Обеспечение деятельности учреждений, подведомственных учредителю</t>
  </si>
  <si>
    <t>Приложение 6</t>
  </si>
  <si>
    <t xml:space="preserve">Ведомственная структура расходов </t>
  </si>
  <si>
    <t>бюджета Ивняковского сельского поселения</t>
  </si>
  <si>
    <t xml:space="preserve">Ивняковского сельского поселения </t>
  </si>
  <si>
    <t>Приложение 3</t>
  </si>
  <si>
    <t>Реализация мероприятий муниципальной целевой программы "Развитие муниципальной службы в Администрации Ивняковского сельского поселения"</t>
  </si>
  <si>
    <t>Капитальные вложения в объекты недвижимого имущества государственной (муниципальной) собственности</t>
  </si>
  <si>
    <t>0106</t>
  </si>
  <si>
    <t>0111</t>
  </si>
  <si>
    <t>0113</t>
  </si>
  <si>
    <t>0409</t>
  </si>
  <si>
    <t>Дорожное хозяйство (дорожные фонды)</t>
  </si>
  <si>
    <t>0502</t>
  </si>
  <si>
    <t>Коммунальное  хозяйство</t>
  </si>
  <si>
    <t>100 1 03 00000 00 0000 000</t>
  </si>
  <si>
    <t>100 1 03 02000 01 0000 110</t>
  </si>
  <si>
    <t>Приложение 9</t>
  </si>
  <si>
    <t>Приложение 11</t>
  </si>
  <si>
    <t>05.0.00.00000</t>
  </si>
  <si>
    <t>Муниципальная целевая программа "Поддержка молодых семей в приобретении (строительстве) жилья"</t>
  </si>
  <si>
    <t>05.1.00.00000</t>
  </si>
  <si>
    <t>05.1.01.00000</t>
  </si>
  <si>
    <t>Мероприятия по реализации муниципальной целевой программы "Поддержка молодых семей в приобретении (строительстве) жилья"</t>
  </si>
  <si>
    <t>Предоставление молодым семьям поддержки в приобретении (строительстве жилья) на территории Ярославской области</t>
  </si>
  <si>
    <t>05.2.00.00000</t>
  </si>
  <si>
    <t>Улучшение жилищных условий нуждающихся граждан , проживающих в жилых домах , не отвечающих установленным санитарным и техническим требованиям и высоким уровнем износа</t>
  </si>
  <si>
    <t>05.2.01.00000</t>
  </si>
  <si>
    <t>Мероприятия по реализации муниципальной адресной программы "Переселение граждан из жилищного фонда признанного непригодным для проживания и (или) с высоким уровнем износа</t>
  </si>
  <si>
    <t>05.2.01.43210</t>
  </si>
  <si>
    <t>Муниципальная целевая программа "Развитие муниципальной службы в Ивняковском сельском поселении"</t>
  </si>
  <si>
    <t>21.1.00.00000</t>
  </si>
  <si>
    <t>21.0.00.00000</t>
  </si>
  <si>
    <t>Профессиональное развитие муниципальных служащих</t>
  </si>
  <si>
    <t>21.1.01.00000</t>
  </si>
  <si>
    <t>21.1.01.43130</t>
  </si>
  <si>
    <t>21.2.00.00000</t>
  </si>
  <si>
    <t>Организация содержания жилищного фонда</t>
  </si>
  <si>
    <t>21.2.02.00000</t>
  </si>
  <si>
    <t>Обеспечение деятельности учреждения по благоустройству и развитию поселения</t>
  </si>
  <si>
    <t>21.2.06.00000</t>
  </si>
  <si>
    <t>21.2.06.43200</t>
  </si>
  <si>
    <t>24.0.00.00000</t>
  </si>
  <si>
    <t xml:space="preserve">Муниципальная целевая программа "Сохранность муниципальных автомобильных дорог местного значения в границах населенных пунктов Ивняковского сельского поселения" </t>
  </si>
  <si>
    <t>24.1.00.00000</t>
  </si>
  <si>
    <t>Приведение в нормативное состояние автомобильных дорог общего пользования местного значения , имеющих полный и (или) сверхнормативный износ</t>
  </si>
  <si>
    <t>24.1.01.00000</t>
  </si>
  <si>
    <t xml:space="preserve">Реализация мероприятий муниципальной целевой программы  "Сохранность муниципальных автомобильных дорог местного значения в границах населенных пунктов Ивняковского сельского поселения" </t>
  </si>
  <si>
    <t>24.1.01.43230</t>
  </si>
  <si>
    <t>50.0.00.00000</t>
  </si>
  <si>
    <t>50.0.00.63010</t>
  </si>
  <si>
    <t>50.0.00.63030</t>
  </si>
  <si>
    <t>50.0.00.63040</t>
  </si>
  <si>
    <t>50.0.00.63080</t>
  </si>
  <si>
    <t>50.0.00.51180</t>
  </si>
  <si>
    <t>Приложение 4</t>
  </si>
  <si>
    <t>Приложение 7</t>
  </si>
  <si>
    <t>Приложение 8</t>
  </si>
  <si>
    <t>Сумма</t>
  </si>
  <si>
    <t>Приложение 10</t>
  </si>
  <si>
    <t>Условно-утвержденные расходы</t>
  </si>
  <si>
    <t>Выплаты пенсии за выслугу лет лицам, замещавшим должности муниципальной службы в Администрации Ивняковского сельского поселения</t>
  </si>
  <si>
    <t>50.0.00.63090</t>
  </si>
  <si>
    <t>Код функциональной статьи</t>
  </si>
  <si>
    <t>Главный распорядитель</t>
  </si>
  <si>
    <t>Администрация Ивняковского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</si>
  <si>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</si>
  <si>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</si>
  <si>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</si>
  <si>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 программа "Эффективная власть в Ивняковском сельском поселении"</t>
  </si>
  <si>
    <t>Муниципальная  целевая программа "Эффективная власть в Ивняковском сельском поселении"</t>
  </si>
  <si>
    <t>Мобилизационная и вневойсковая подготовка</t>
  </si>
  <si>
    <t xml:space="preserve"> Дорожное хозяйство (дорожные фонды)</t>
  </si>
  <si>
    <t>Коммунальное хозяйство</t>
  </si>
  <si>
    <t>Субсидия на финансирование дорожного хозяйства</t>
  </si>
  <si>
    <t>24.1.01.10340</t>
  </si>
  <si>
    <t>Резервные фонды исполнительных органов государственной власти субъектов Российской Федерации</t>
  </si>
  <si>
    <t>Приложение 12</t>
  </si>
  <si>
    <t>Субсидии бюджетам бюджетной системы Российской Федерации (межбюджетные субсидии)</t>
  </si>
  <si>
    <t>Обеспечение деятельности финансовых, налоговых, и таможенных органов и органов финансового (финансово-бюджетного) надзора</t>
  </si>
  <si>
    <t>Переданное полномочие на уровень Ярославского муниципального района ,в соответствии с заключенным соглашением (Контроль по исполнению бюджета)</t>
  </si>
  <si>
    <t>50.0.00.63130</t>
  </si>
  <si>
    <t>50.0.00.63100</t>
  </si>
  <si>
    <t>840 1 11 00000 00 0000 000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</si>
  <si>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</si>
  <si>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</si>
  <si>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</si>
  <si>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</si>
  <si>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</si>
  <si>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</si>
  <si>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БЕЗВОЗМЕЗДНЫЕ ПОСТУПЛЕНИЯ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</si>
  <si>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</si>
  <si>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Муниципальная программа "Обеспечение общественного порядка и противодействие преступности на территории  Ивняковского сельского поселения"</t>
  </si>
  <si>
    <t>08.0.00.00000</t>
  </si>
  <si>
    <t>Проведение мероприятий, направленных на профилактику немедицинского потребления наркотиков и связанных с ними негативных социальных последствий, формирование здорового образа жизни</t>
  </si>
  <si>
    <t>08.1.00.00000</t>
  </si>
  <si>
    <t>08.1.01.00000</t>
  </si>
  <si>
    <t>Реализация мероприятий МЦП « Профилактика наркомании и токсикомании на территории Ивняковского сельского поселения»</t>
  </si>
  <si>
    <t>08.2.00.00000</t>
  </si>
  <si>
    <t>08.2.01.00000</t>
  </si>
  <si>
    <t>Проведение мероприятий, направленных на профилактику правонарушений в сфере общественного порядка на территории Ивняковского сельского поселения</t>
  </si>
  <si>
    <t>08.3.00.00000</t>
  </si>
  <si>
    <t>08.3.01.00000</t>
  </si>
  <si>
    <t>Проведение мероприятий, направленных на противодействие незаконному обороту наркотических средств и психотропных веществ и злоупотребление ими на территории Ивняковского сельского поселения»</t>
  </si>
  <si>
    <t>08.4.00.00000</t>
  </si>
  <si>
    <t>08.4.01.00000</t>
  </si>
  <si>
    <t>Проведение мероприятий, направленных на противодействие экстремизма и профилактику терроризма на территории Ивняковского сельского поселения</t>
  </si>
  <si>
    <t>10.0.00.00000</t>
  </si>
  <si>
    <t>10.1.00.00000</t>
  </si>
  <si>
    <t>Повышение пожарной защищенности объектов инфраструктуры поселения</t>
  </si>
  <si>
    <t>10.1.01.00000</t>
  </si>
  <si>
    <t>21.0.00.0000</t>
  </si>
  <si>
    <t>Муниципальная программа "Обеспечение пожарной безопасности"</t>
  </si>
  <si>
    <t>10.0.00.0000</t>
  </si>
  <si>
    <t>10.1.00.0000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</si>
  <si>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</si>
  <si>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</si>
  <si>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Межбюджетные трансферты на передачу осуществления части полномочий в сфере культуры </t>
  </si>
  <si>
    <t>Муниципальная программа "Формирование современной городской среды"</t>
  </si>
  <si>
    <t>Муниципальная целевая программа "Решаем вместе!""</t>
  </si>
  <si>
    <t>06.0.00.00000</t>
  </si>
  <si>
    <t>06.1.00.00000</t>
  </si>
  <si>
    <t>Мероприятия, направленные на формирование современной городской среды</t>
  </si>
  <si>
    <t>06.1.01.00000</t>
  </si>
  <si>
    <t>Реконструкция, содержание, строительство шахтных колодцев</t>
  </si>
  <si>
    <t>2) По осуществлению внешнего муниципального финансового контроля</t>
  </si>
  <si>
    <t xml:space="preserve">1) По осуществлению контроля за исполнением бюджета Ивняковского сельского поселения 
</t>
  </si>
  <si>
    <t>3) По осуществлению части полномочий в сфере культуры</t>
  </si>
  <si>
    <t xml:space="preserve">Из Ивняковского СП в Ярославский муниципальный район:    </t>
  </si>
  <si>
    <t>Из Ярославского муниципального района в Ивняковское СП</t>
  </si>
  <si>
    <t>1) Организация в границах поселения водоснабжения населения в населенных пунктах, где отсутствует централизованное водоснабжение (осуществление содержания, строительства и ремонта колодцев)</t>
  </si>
  <si>
    <t>801 2 02 20000 00 0000 150</t>
  </si>
  <si>
    <t>840 2 02 20041 10 0000 150</t>
  </si>
  <si>
    <t>840 2 02 40000 00 0000 150</t>
  </si>
  <si>
    <t>840 2 02 40014 10 0000 150</t>
  </si>
  <si>
    <t>840 2 02 30000 00 0000 150</t>
  </si>
  <si>
    <t>840 2 02 35118 10 0000 150</t>
  </si>
  <si>
    <t>24.1.01.72440</t>
  </si>
  <si>
    <t>Расходы на финансирование дорожного хозяйства за счет средств местного бюджета</t>
  </si>
  <si>
    <t>24.1.01.42440</t>
  </si>
  <si>
    <t>Норматив</t>
  </si>
  <si>
    <t>Улучшение жилищных условий нуждающихся граждан, проживающих в жилых домах, не отвечающих установленным санитарным и техническим требованиям и высоким уровнем износа</t>
  </si>
  <si>
    <t>21.3.00.00000</t>
  </si>
  <si>
    <t>Муниципальная целевая программа "Развитие информатизации в Ивняковском сельском поселении"</t>
  </si>
  <si>
    <t>2) Дорожная деятельность в отношении автомобильных дорог местного значения вне границ населенных пунктов в границах муниципального района, расположенных на территории Ивняковского сельского поселения Ярославского муниципального района (работы по расчистке и содержанию автомобильных дорог в зимний период)</t>
  </si>
  <si>
    <t>840 1 11 05035 10 0000 120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</si>
  <si>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</si>
  <si>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</si>
  <si>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</si>
  <si>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Изменение остатков средств на счетах по учету средств бюджетов</t>
  </si>
  <si>
    <t>Культура, кинематография</t>
  </si>
  <si>
    <t>840 2 02 29999 10 2047 150</t>
  </si>
  <si>
    <t>от _____ декабря 2020 года г. № _____</t>
  </si>
  <si>
    <r>
      <t xml:space="preserve"> </t>
    </r>
    <r>
      <rPr>
        <b/>
        <sz val="12"/>
        <rFont val="Times New Roman"/>
        <family val="1"/>
      </rPr>
      <t xml:space="preserve">Прогнозируемые доходы бюджета Ивняковского сельского поселения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2021 год  в соответствии  с классификацией доходов бюджетов Российской Федерации</t>
    </r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</si>
  <si>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</si>
  <si>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 xml:space="preserve"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2022-2023 годов     
</t>
  </si>
  <si>
    <t>от ______ декабря 2020 года г. № _______</t>
  </si>
  <si>
    <t>Организация деятельности народных дружин</t>
  </si>
  <si>
    <t xml:space="preserve">Распределение иных межбюджетных трансфертов бюджету муниципального района и бюджету Ивняковского СП ЯМР ЯО на осуществление части полномочий по решению вопросов местного значения в соответствии с заключенными соглашениями   на 2021 год </t>
  </si>
  <si>
    <t>Ивняковского сельского поселения от _____ декабря 2020 года г. № ___</t>
  </si>
  <si>
    <t xml:space="preserve">Расходы бюджета Ивняковского сельского поселения на 2022 и 2023 годы по разделам и подразделам бюджетов Российской Федерации </t>
  </si>
  <si>
    <t>Ивняковского сельского поселения от _____ декабря 2020 года г. № _____</t>
  </si>
  <si>
    <t xml:space="preserve">на 2022-2023 годы </t>
  </si>
  <si>
    <t xml:space="preserve"> от _____ декабря 2020 года г. № ____</t>
  </si>
  <si>
    <t xml:space="preserve"> плановый период 2022-2023 годов</t>
  </si>
  <si>
    <t>МЦП «Противодействие экстремизму и профилактика терроризма на территории Ивняковского сельского поселения ЯМР "на 2021-2023 годы»</t>
  </si>
  <si>
    <t>Реализация мероприятий МЦП «Противодействие экстремизму и профилактика терроризма на территории Ивняковского сельского поселения ЯМР на 2021-2023 годы»</t>
  </si>
  <si>
    <t>08.4.01.43340</t>
  </si>
  <si>
    <t>08.1.01.43310</t>
  </si>
  <si>
    <t>Проведение мероприятий, направленных на противодействие незаконному обороту наркотических средств и психотропных веществ и злоупотребление ими на территории Ивняковского сельского поселения</t>
  </si>
  <si>
    <t>Реализация мероприятий 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Ярослаской области" на 2021-2023 годы»</t>
  </si>
  <si>
    <t>08.3.01.43330</t>
  </si>
  <si>
    <t>10.1.01.43350</t>
  </si>
  <si>
    <t xml:space="preserve">Муниципальная целевая программа «Комплексная программа жилищно-коммунального хозяйства Ивняковского сельского поселения» на 2021-2023 годы
</t>
  </si>
  <si>
    <t>Отчисления на капитальный ремонт за муниципальное имущество</t>
  </si>
  <si>
    <t>Оплата за свободный муниципальный жилищный фонд</t>
  </si>
  <si>
    <t>Оформление договоров социального найма жилых помещений</t>
  </si>
  <si>
    <t>Содержание бань</t>
  </si>
  <si>
    <t>Организация благоустройства и озеленения территорий поселения</t>
  </si>
  <si>
    <t>Содержание МУ "КЦРП"</t>
  </si>
  <si>
    <t>Уличное освещение в населенных пунктах</t>
  </si>
  <si>
    <t xml:space="preserve">Выкашивание территории </t>
  </si>
  <si>
    <t xml:space="preserve">Обработка территорий общего пользования </t>
  </si>
  <si>
    <t xml:space="preserve">Расходы на реализацию мероприятий по борьбе с борщевиком Сосновского </t>
  </si>
  <si>
    <t xml:space="preserve">Расходы на реализацию мероприятий по борьбе с борщевиком Сосновского за счет средств местного бюджета </t>
  </si>
  <si>
    <t>Закупка, установка и ремонт детских площадок</t>
  </si>
  <si>
    <t>Спиливание деревьев в населенных пунктах</t>
  </si>
  <si>
    <t>Прочие мероприятия по благоустройству</t>
  </si>
  <si>
    <t>Формирование и эффективное управление муниципальной собственностью и земельными ресурсами Ивняковского сельского поселения</t>
  </si>
  <si>
    <t>Проведение кадастровых работ объектов недвижимости, проверка проектно сметной документации, услуги по проведению технического надзора</t>
  </si>
  <si>
    <t>Исполнение муниципальных функций в части ежегодных членских и целевых взносов участников Совета муниципальных образований</t>
  </si>
  <si>
    <t>Содержание объектов недвижимости, находящихся в муниципальной собственности</t>
  </si>
  <si>
    <t>Муниципальная программа "Обеспечение качественными коммунальными услугами населения Ивянковского сельского поселения "</t>
  </si>
  <si>
    <t>14.0.00.00000</t>
  </si>
  <si>
    <t>14.1.00.00000</t>
  </si>
  <si>
    <t>14.1.01.00000</t>
  </si>
  <si>
    <t>14.1.01.43430</t>
  </si>
  <si>
    <t>14.1.01.43440</t>
  </si>
  <si>
    <t>14.1.01.43450</t>
  </si>
  <si>
    <t>14.1.02.00000</t>
  </si>
  <si>
    <t>14.1.02.43460</t>
  </si>
  <si>
    <t>14.1.02.10490</t>
  </si>
  <si>
    <t>14.1.03.00000</t>
  </si>
  <si>
    <t>14.1.03.43470</t>
  </si>
  <si>
    <t>14.1.03.43480</t>
  </si>
  <si>
    <t>14.1.03.43490</t>
  </si>
  <si>
    <t>14.1.03.43510</t>
  </si>
  <si>
    <t xml:space="preserve">14.1.03.76900 </t>
  </si>
  <si>
    <t xml:space="preserve">14.1.03.46900 </t>
  </si>
  <si>
    <t>14.1.03.43520</t>
  </si>
  <si>
    <t>14.1.03.43530</t>
  </si>
  <si>
    <t>14.1.03.43540</t>
  </si>
  <si>
    <t>14.1.03.43550</t>
  </si>
  <si>
    <t>Ликвидация свалок и проведение субботников</t>
  </si>
  <si>
    <t>Создание условий для развития информационного общества на территории поселения, обеспечение информационной безопасности деятельности органов местного самоуправления и  защиты муниципальных информационных ресурсов</t>
  </si>
  <si>
    <t>Реализация мероприятий для развития информационной инфраструктуры, обеспечения информационной безопасности и защиты муниципальных информационных ресурсов</t>
  </si>
  <si>
    <t xml:space="preserve"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на 2021-2023 годы  </t>
  </si>
  <si>
    <t>21.2.02.43270</t>
  </si>
  <si>
    <t xml:space="preserve">Расходы на реализацию мероприятий
по возмещению части затрат организациям и индивидуальным предпринимателям, занимающимся доставкой товаров в отдаленные сельские населенные пункты.
</t>
  </si>
  <si>
    <t xml:space="preserve">Расходы на реализацию мероприятий
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местного бюджета
</t>
  </si>
  <si>
    <t xml:space="preserve">Прочие мероприятия для реализации программы «Эффективная власть в Ивняковском сельском поселении Ярославского муниципального района Ярославской области» на 2021-2023 годы  </t>
  </si>
  <si>
    <t>от _________________ 2020 года г. № ____</t>
  </si>
  <si>
    <r>
      <t xml:space="preserve"> </t>
    </r>
    <r>
      <rPr>
        <b/>
        <sz val="12"/>
        <rFont val="Times New Roman"/>
        <family val="1"/>
      </rPr>
      <t xml:space="preserve">Прогнозируемые доходы бюджета Ивняковского сельского поселения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2022 и 2023 годы  в соответствии  с классификацией доходов бюджетов Российской Федерации</t>
    </r>
  </si>
  <si>
    <t>от ______ декабря 2020 года г. № ____</t>
  </si>
  <si>
    <t xml:space="preserve">на 2021 год </t>
  </si>
  <si>
    <t>Проведение кадастровых работ объектов недвижимости</t>
  </si>
  <si>
    <t xml:space="preserve">Муниципальная целевая 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 на 2020-2022 годы» </t>
  </si>
  <si>
    <t xml:space="preserve">Реализация мероприятий Муниципальной целевой программы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 на 2020-2022 годы» </t>
  </si>
  <si>
    <t>0310</t>
  </si>
  <si>
    <t>Реализация мероприятий МЦП  "Профилактика наркомании и токсикомании на территории Ивняковского сельского поселения Ярославского муниципального района Ярославской области" на 2021-2023 годы</t>
  </si>
  <si>
    <t>08.2.01.43410</t>
  </si>
  <si>
    <t>Мероприятия по реализации муниципальной адресной программы "Переселение граждан из жилищного фонда, признанного непригодным для проживания и (или) жилищного фонда  с высоким уровнем износа" на 2021-2023 годы</t>
  </si>
  <si>
    <t>Ивняковского сельского поселения от ____ декабря 2020 года г. № _____</t>
  </si>
  <si>
    <t>Ивняковского сельского поселения от ______ декабря 2020 года г. № ______</t>
  </si>
  <si>
    <t xml:space="preserve">Расходы бюджета Ивняковского сельского поселения на 2021 год по разделам и подразделам классификации расходов бюджетов Российской Федерации </t>
  </si>
  <si>
    <t>Дефицит/профицит</t>
  </si>
  <si>
    <t>2021 год</t>
  </si>
  <si>
    <t>05.1.01.L4970</t>
  </si>
  <si>
    <t>Муниципальная целевая программа "Переселение граждан из жилищного фонда, признанного непригодным для проживания и (или) с высоким уровнем износа"</t>
  </si>
  <si>
    <t>Реализация мероприятий 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 на 2021-2023 годы</t>
  </si>
  <si>
    <t>Реализация мероприятий МЦП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области"</t>
  </si>
  <si>
    <t>Реализация мероприятий МЦП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области"</t>
  </si>
  <si>
    <t>Мероприятия по реализации муниципальной адресной программы "Переселение граждан из жилищного фонда, признанного непригодным для проживания и (или) жилищного фонда  с высоким уровнем износа"</t>
  </si>
  <si>
    <t xml:space="preserve">Формирование современной городской среды </t>
  </si>
  <si>
    <t>06.1.F2.55550</t>
  </si>
  <si>
    <t>14.2.00.00000</t>
  </si>
  <si>
    <t>Муниципальная целевая программа " Комплексное развитие сельских территорий Ивняковского сельского поселения"</t>
  </si>
  <si>
    <t>14.2.01.00000</t>
  </si>
  <si>
    <t xml:space="preserve">Комплексное развитие сельских территорий Ивняковского сельского поселения  </t>
  </si>
  <si>
    <t>14.2.01.L5760</t>
  </si>
  <si>
    <t>Расходы на проведение мероприятий по благоустройству сельских территорий Ивняковского сельского поселения</t>
  </si>
  <si>
    <t>Организация содержания муниципального жилищного фонда</t>
  </si>
  <si>
    <t>Организация бесперебойной работы систем жизнеобеспечения и обеспечение населения Ивняковского сельского поселения  коммунальными услугами</t>
  </si>
  <si>
    <t>Организация бесперебойной работы систем жизнеобеспечения и обеспечение населения Ивняковского сельского поселения коммунальными услугами</t>
  </si>
  <si>
    <t>840 2 02 20000 00 0000 150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</si>
  <si>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отдельные сельские населенные пункты)</t>
  </si>
  <si>
    <t>840 2 02 29999 10 2004 150</t>
  </si>
  <si>
    <t>Прочие субсидии бюджетам сельских поселений (Субсидия на реализацию мероприятий по борьбе с борщевиком Сосновского)</t>
  </si>
  <si>
    <t>Муниципальная программа «Обеспечение пожарной безопасности»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</si>
  <si>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</si>
  <si>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Создание условий для реализации программы  «Эффективная власть в Ивняковском сельском поселении » на 2021-2023 годы  </t>
  </si>
  <si>
    <t xml:space="preserve"> 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</si>
  <si>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</si>
  <si>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</si>
  <si>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Муниципальная адресная программа "Переселение граждан из жилищного фонда, признанного непригодным для проживания и (или) жилищного фонда  с высоким уровнем износа"</t>
  </si>
  <si>
    <t>Муниципальная целевая программа "Профилактика наркомании и токсикомании на территории Ивняковского сельского поселения "</t>
  </si>
  <si>
    <t>Муниципальная целевая программа «Профилактика правонарушений в сфере общественного порядка на территории Ивняковского сельского поселения "</t>
  </si>
  <si>
    <t xml:space="preserve">Муниципальная целевая программа 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" </t>
  </si>
  <si>
    <t>Муниципальная целевая программа «Противодействие экстремизму и профилактика терроризма на территории Ивняковского сельского поселения ЯМР "</t>
  </si>
  <si>
    <t xml:space="preserve">Муниципальная целевая 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области" </t>
  </si>
  <si>
    <t xml:space="preserve">Муниципальная целевая программа «Комплексная программа жилищно-коммунального хозяйства Ивняковского сельского поселения»
</t>
  </si>
  <si>
    <t xml:space="preserve">Муниципальная целевая программа «Развитие муниципальной службы в Ивняковском сельском поселении» </t>
  </si>
  <si>
    <t>Муниципальная целевая программа «Эффективная власть в Ивняковском сельском поселении»</t>
  </si>
  <si>
    <t>Муниципальная целевая программа "Развитие информатизация в Ивняковском сельского поселения"</t>
  </si>
  <si>
    <t xml:space="preserve">Муниципальная целевая программа «Профилактика правонарушений в сфере общественного порядка на территории Ивняковского сельского поселения " </t>
  </si>
  <si>
    <t>Муниципальная целевая программа 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"</t>
  </si>
  <si>
    <t xml:space="preserve">Муниципальная целевая программа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области" </t>
  </si>
  <si>
    <t xml:space="preserve">Муниципальная целевая программа «Комплексная программа жилищно-коммунального хозяйства Ивняковского сельского поселения» 
</t>
  </si>
  <si>
    <t xml:space="preserve">Муниципальная целевая программа «Эффективная власть в Ивняковском сельском поселении » </t>
  </si>
  <si>
    <t>Муниципальная целевая программа "Развитие информатизация в Ивняковском сельском поселения"</t>
  </si>
  <si>
    <t xml:space="preserve">Муниципальная целевая программа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</si>
  <si>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 xml:space="preserve">МЦП «Профилактика правонарушений в сфере общественного порядка на территории Ивняковского сельского поселения Ярославского муниципального района Ярославской области" </t>
  </si>
  <si>
    <t>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</t>
  </si>
  <si>
    <t>МЦП «Противодействие экстремизму и профилактика терроризма на территории Ивняковского сельского поселения ЯМР "</t>
  </si>
  <si>
    <t xml:space="preserve">Муниципальная адресная программа "Переселение граждан из жилищного фонда, признанного непригодным для проживания и (или) жилищного фонда  с высоким уровнем износа" </t>
  </si>
  <si>
    <t xml:space="preserve">Реализация мероприятий МЦП 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</si>
  <si>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 xml:space="preserve">Реализация мероприятийМЦП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 </t>
  </si>
  <si>
    <t>Реализация мероприятий МЦП «Противодействие экстремизму и профилактика терроризма на территории Ивняковского сельского поселения ЯМР"</t>
  </si>
  <si>
    <t xml:space="preserve">Муниципальная целевая программа «Комплексная программа жилищно-коммунального хозяйства Ивняковского сельского поселения» </t>
  </si>
  <si>
    <t>Муниципальная целевая программа «Комплексная программа жилищно-коммунального хозяйства Ивняковского сельского поселения»</t>
  </si>
  <si>
    <t xml:space="preserve">Создание условий для реализации программы  «Эффективная власть в Ивняковском сельском поселении » </t>
  </si>
  <si>
    <t xml:space="preserve"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</t>
  </si>
  <si>
    <t xml:space="preserve">Реализация мероприятий 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" </t>
  </si>
  <si>
    <t>Реализация мероприятий МЦП «Противодействие экстремизму и профилактика терроризма на территории Ивняковского сельского поселения ЯМР »</t>
  </si>
  <si>
    <t xml:space="preserve">Муниципальная программа
«Эффективная власть в Ивняковском сельском поселении » 
</t>
  </si>
  <si>
    <t xml:space="preserve">Прочие мероприятия для реализации программы «Эффективная власть в Ивняковском сельском поселении Ярославского муниципального района Ярославской области» </t>
  </si>
  <si>
    <t xml:space="preserve">Реализация мероприятий МЦП «Противодействие экстремизму и профилактика терроризма на территории Ивняковского сельского поселения ЯМР" </t>
  </si>
  <si>
    <t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</t>
  </si>
  <si>
    <t xml:space="preserve">Муниципальная целевая 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области» </t>
  </si>
  <si>
    <t>21.2.10.00000</t>
  </si>
  <si>
    <t>21.2.10.43420</t>
  </si>
  <si>
    <t>21.2.10.43570</t>
  </si>
  <si>
    <t>21.2.11.00000</t>
  </si>
  <si>
    <t>21.2.11.43270</t>
  </si>
  <si>
    <t>21.2.11.43560</t>
  </si>
  <si>
    <t>21.02.11.42880</t>
  </si>
  <si>
    <t>21.2.11.72880</t>
  </si>
  <si>
    <t>21.2.11.43580</t>
  </si>
  <si>
    <t>21.3.02.00000</t>
  </si>
  <si>
    <t>21.3.02.43590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</si>
</sst>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0000"/>
    <numFmt numFmtId="181" formatCode="000"/>
    <numFmt numFmtId="182" formatCode="00"/>
    <numFmt numFmtId="183" formatCode="0000000"/>
    <numFmt numFmtId="184" formatCode="#,##0_ ;\-#,##0\ "/>
    <numFmt numFmtId="185" formatCode="0_ ;\-0\ "/>
    <numFmt numFmtId="186" formatCode="#,##0&quot;р.&quot;"/>
  </numFmts>
  <fonts count="7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Unicode MS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1"/>
    </font>
    <font>
      <i/>
      <sz val="11"/>
      <name val="Times New Roman Cyr"/>
      <family val="0"/>
    </font>
    <font>
      <b/>
      <i/>
      <sz val="11"/>
      <name val="Times New Roman CYR"/>
      <family val="1"/>
    </font>
    <font>
      <b/>
      <i/>
      <sz val="11"/>
      <name val="Times New Roman Cyr"/>
      <family val="0"/>
    </font>
    <font>
      <i/>
      <sz val="11"/>
      <color indexed="10"/>
      <name val="Times New Roman CYR"/>
      <family val="1"/>
    </font>
    <font>
      <i/>
      <sz val="11"/>
      <color indexed="10"/>
      <name val="Times New Roman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b/>
      <sz val="12"/>
      <name val="Arial Cyr"/>
      <family val="0"/>
    </font>
    <font>
      <b/>
      <i/>
      <sz val="8"/>
      <name val="Times New Roman"/>
      <family val="1"/>
    </font>
    <font>
      <b/>
      <sz val="10"/>
      <name val="Arial Cyr"/>
      <family val="0"/>
    </font>
    <font>
      <b/>
      <sz val="11"/>
      <name val="Calibri"/>
      <family val="2"/>
    </font>
    <font>
      <b/>
      <sz val="10"/>
      <name val="Arial"/>
      <family val="2"/>
    </font>
    <font>
      <u val="single"/>
      <sz val="11"/>
      <color indexed="12"/>
      <name val="Arial Cyr"/>
      <family val="0"/>
    </font>
    <font>
      <u val="single"/>
      <sz val="11"/>
      <color indexed="20"/>
      <name val="Arial Cyr"/>
      <family val="0"/>
    </font>
    <font>
      <sz val="10"/>
      <color indexed="50"/>
      <name val="Arial"/>
      <family val="2"/>
    </font>
    <font>
      <b/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theme="10"/>
      <name val="Arial Cyr"/>
      <family val="0"/>
    </font>
    <font>
      <u val="single"/>
      <sz val="11"/>
      <color theme="11"/>
      <name val="Arial Cyr"/>
      <family val="0"/>
    </font>
    <font>
      <sz val="10"/>
      <color rgb="FF92D050"/>
      <name val="Arial"/>
      <family val="2"/>
    </font>
    <font>
      <b/>
      <sz val="10"/>
      <color rgb="FF26282F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4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17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Alignment="1">
      <alignment horizontal="justify" vertical="center" wrapText="1"/>
    </xf>
    <xf numFmtId="172" fontId="26" fillId="0" borderId="0" xfId="0" applyNumberFormat="1" applyFont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justify" vertical="center" wrapText="1"/>
    </xf>
    <xf numFmtId="172" fontId="22" fillId="6" borderId="10" xfId="0" applyNumberFormat="1" applyFont="1" applyFill="1" applyBorder="1" applyAlignment="1">
      <alignment vertical="center"/>
    </xf>
    <xf numFmtId="172" fontId="22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172" fontId="24" fillId="0" borderId="10" xfId="0" applyNumberFormat="1" applyFont="1" applyBorder="1" applyAlignment="1">
      <alignment vertical="center"/>
    </xf>
    <xf numFmtId="172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172" fontId="24" fillId="0" borderId="10" xfId="0" applyNumberFormat="1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3" fillId="8" borderId="10" xfId="0" applyNumberFormat="1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justify" vertical="center" wrapText="1"/>
    </xf>
    <xf numFmtId="172" fontId="23" fillId="8" borderId="10" xfId="0" applyNumberFormat="1" applyFont="1" applyFill="1" applyBorder="1" applyAlignment="1">
      <alignment vertical="center"/>
    </xf>
    <xf numFmtId="172" fontId="23" fillId="24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2" fontId="24" fillId="24" borderId="0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173" fontId="23" fillId="8" borderId="10" xfId="0" applyNumberFormat="1" applyFont="1" applyFill="1" applyBorder="1" applyAlignment="1">
      <alignment vertical="center"/>
    </xf>
    <xf numFmtId="173" fontId="24" fillId="0" borderId="10" xfId="0" applyNumberFormat="1" applyFont="1" applyBorder="1" applyAlignment="1">
      <alignment vertical="center"/>
    </xf>
    <xf numFmtId="0" fontId="23" fillId="8" borderId="10" xfId="0" applyFont="1" applyFill="1" applyBorder="1" applyAlignment="1">
      <alignment horizontal="justify" vertical="center" wrapText="1"/>
    </xf>
    <xf numFmtId="49" fontId="23" fillId="8" borderId="10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172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74" fontId="23" fillId="0" borderId="10" xfId="0" applyNumberFormat="1" applyFont="1" applyFill="1" applyBorder="1" applyAlignment="1">
      <alignment vertical="center"/>
    </xf>
    <xf numFmtId="0" fontId="23" fillId="25" borderId="12" xfId="0" applyFont="1" applyFill="1" applyBorder="1" applyAlignment="1">
      <alignment horizontal="left" vertical="center"/>
    </xf>
    <xf numFmtId="0" fontId="23" fillId="25" borderId="13" xfId="0" applyFont="1" applyFill="1" applyBorder="1" applyAlignment="1">
      <alignment horizontal="left" vertical="center" wrapText="1"/>
    </xf>
    <xf numFmtId="174" fontId="23" fillId="25" borderId="10" xfId="0" applyNumberFormat="1" applyFont="1" applyFill="1" applyBorder="1" applyAlignment="1">
      <alignment vertical="center"/>
    </xf>
    <xf numFmtId="172" fontId="23" fillId="25" borderId="10" xfId="0" applyNumberFormat="1" applyFont="1" applyFill="1" applyBorder="1" applyAlignment="1">
      <alignment vertical="center"/>
    </xf>
    <xf numFmtId="2" fontId="23" fillId="24" borderId="10" xfId="0" applyNumberFormat="1" applyFont="1" applyFill="1" applyBorder="1" applyAlignment="1">
      <alignment vertical="center"/>
    </xf>
    <xf numFmtId="172" fontId="23" fillId="24" borderId="10" xfId="0" applyNumberFormat="1" applyFont="1" applyFill="1" applyBorder="1" applyAlignment="1">
      <alignment vertical="center"/>
    </xf>
    <xf numFmtId="172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2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0" fillId="0" borderId="0" xfId="0" applyFont="1" applyFill="1" applyAlignment="1">
      <alignment wrapText="1"/>
    </xf>
    <xf numFmtId="49" fontId="30" fillId="0" borderId="0" xfId="0" applyNumberFormat="1" applyFont="1" applyFill="1" applyAlignment="1">
      <alignment horizontal="center" wrapText="1"/>
    </xf>
    <xf numFmtId="172" fontId="30" fillId="0" borderId="0" xfId="0" applyNumberFormat="1" applyFont="1" applyFill="1" applyAlignment="1">
      <alignment wrapText="1"/>
    </xf>
    <xf numFmtId="0" fontId="31" fillId="24" borderId="0" xfId="0" applyFont="1" applyFill="1" applyAlignment="1">
      <alignment wrapText="1"/>
    </xf>
    <xf numFmtId="0" fontId="30" fillId="24" borderId="0" xfId="0" applyFont="1" applyFill="1" applyAlignment="1">
      <alignment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19" fillId="24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24" borderId="0" xfId="0" applyFont="1" applyFill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2" fontId="35" fillId="0" borderId="10" xfId="0" applyNumberFormat="1" applyFont="1" applyFill="1" applyBorder="1" applyAlignment="1">
      <alignment vertical="center" wrapText="1"/>
    </xf>
    <xf numFmtId="1" fontId="35" fillId="0" borderId="1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23" fillId="8" borderId="10" xfId="0" applyFont="1" applyFill="1" applyBorder="1" applyAlignment="1">
      <alignment horizontal="left" vertical="center" wrapText="1"/>
    </xf>
    <xf numFmtId="49" fontId="35" fillId="8" borderId="10" xfId="0" applyNumberFormat="1" applyFont="1" applyFill="1" applyBorder="1" applyAlignment="1">
      <alignment horizontal="center" vertical="center" wrapText="1"/>
    </xf>
    <xf numFmtId="49" fontId="35" fillId="8" borderId="10" xfId="0" applyNumberFormat="1" applyFont="1" applyFill="1" applyBorder="1" applyAlignment="1">
      <alignment horizontal="center" vertical="center" wrapText="1"/>
    </xf>
    <xf numFmtId="172" fontId="35" fillId="8" borderId="1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5" fillId="8" borderId="0" xfId="0" applyFont="1" applyFill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34" fillId="0" borderId="10" xfId="0" applyNumberFormat="1" applyFont="1" applyFill="1" applyBorder="1" applyAlignment="1">
      <alignment vertical="center" wrapText="1"/>
    </xf>
    <xf numFmtId="0" fontId="34" fillId="24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49" fontId="39" fillId="8" borderId="10" xfId="0" applyNumberFormat="1" applyFont="1" applyFill="1" applyBorder="1" applyAlignment="1">
      <alignment horizontal="center" vertical="center" wrapText="1"/>
    </xf>
    <xf numFmtId="49" fontId="40" fillId="8" borderId="10" xfId="0" applyNumberFormat="1" applyFont="1" applyFill="1" applyBorder="1" applyAlignment="1">
      <alignment horizontal="center" vertical="center" wrapText="1"/>
    </xf>
    <xf numFmtId="172" fontId="39" fillId="8" borderId="10" xfId="0" applyNumberFormat="1" applyFont="1" applyFill="1" applyBorder="1" applyAlignment="1">
      <alignment vertical="center" wrapText="1"/>
    </xf>
    <xf numFmtId="0" fontId="39" fillId="24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39" fillId="8" borderId="0" xfId="0" applyFont="1" applyFill="1" applyAlignment="1">
      <alignment wrapText="1"/>
    </xf>
    <xf numFmtId="0" fontId="23" fillId="8" borderId="10" xfId="0" applyFont="1" applyFill="1" applyBorder="1" applyAlignment="1">
      <alignment vertical="center" wrapText="1"/>
    </xf>
    <xf numFmtId="172" fontId="38" fillId="0" borderId="10" xfId="0" applyNumberFormat="1" applyFont="1" applyFill="1" applyBorder="1" applyAlignment="1">
      <alignment vertical="center" wrapText="1"/>
    </xf>
    <xf numFmtId="49" fontId="37" fillId="8" borderId="10" xfId="0" applyNumberFormat="1" applyFont="1" applyFill="1" applyBorder="1" applyAlignment="1">
      <alignment horizontal="center" vertical="center" wrapText="1"/>
    </xf>
    <xf numFmtId="49" fontId="38" fillId="8" borderId="10" xfId="0" applyNumberFormat="1" applyFont="1" applyFill="1" applyBorder="1" applyAlignment="1">
      <alignment horizontal="center" vertical="center" wrapText="1"/>
    </xf>
    <xf numFmtId="172" fontId="35" fillId="8" borderId="10" xfId="0" applyNumberFormat="1" applyFont="1" applyFill="1" applyBorder="1" applyAlignment="1">
      <alignment vertical="center" wrapText="1"/>
    </xf>
    <xf numFmtId="0" fontId="37" fillId="8" borderId="0" xfId="0" applyFont="1" applyFill="1" applyAlignment="1">
      <alignment wrapText="1"/>
    </xf>
    <xf numFmtId="172" fontId="36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5" fillId="8" borderId="0" xfId="0" applyFont="1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2" fontId="35" fillId="8" borderId="10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172" fontId="36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 wrapText="1"/>
    </xf>
    <xf numFmtId="2" fontId="37" fillId="0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left" vertical="center" wrapText="1"/>
    </xf>
    <xf numFmtId="172" fontId="40" fillId="8" borderId="10" xfId="0" applyNumberFormat="1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172" fontId="38" fillId="24" borderId="10" xfId="0" applyNumberFormat="1" applyFont="1" applyFill="1" applyBorder="1" applyAlignment="1">
      <alignment vertical="center" wrapText="1"/>
    </xf>
    <xf numFmtId="172" fontId="40" fillId="0" borderId="10" xfId="0" applyNumberFormat="1" applyFont="1" applyFill="1" applyBorder="1" applyAlignment="1">
      <alignment vertical="center" wrapText="1"/>
    </xf>
    <xf numFmtId="0" fontId="35" fillId="2" borderId="10" xfId="0" applyFont="1" applyFill="1" applyBorder="1" applyAlignment="1">
      <alignment vertical="center" wrapText="1"/>
    </xf>
    <xf numFmtId="49" fontId="35" fillId="2" borderId="10" xfId="0" applyNumberFormat="1" applyFont="1" applyFill="1" applyBorder="1" applyAlignment="1">
      <alignment horizontal="center" vertical="center" wrapText="1"/>
    </xf>
    <xf numFmtId="173" fontId="35" fillId="2" borderId="10" xfId="0" applyNumberFormat="1" applyFont="1" applyFill="1" applyBorder="1" applyAlignment="1">
      <alignment vertical="center" wrapText="1"/>
    </xf>
    <xf numFmtId="1" fontId="35" fillId="2" borderId="10" xfId="0" applyNumberFormat="1" applyFont="1" applyFill="1" applyBorder="1" applyAlignment="1">
      <alignment vertical="center" wrapText="1"/>
    </xf>
    <xf numFmtId="172" fontId="35" fillId="2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33" fillId="24" borderId="11" xfId="0" applyNumberFormat="1" applyFont="1" applyFill="1" applyBorder="1" applyAlignment="1">
      <alignment horizontal="center" wrapText="1"/>
    </xf>
    <xf numFmtId="49" fontId="33" fillId="24" borderId="10" xfId="0" applyNumberFormat="1" applyFont="1" applyFill="1" applyBorder="1" applyAlignment="1">
      <alignment horizontal="center" wrapText="1"/>
    </xf>
    <xf numFmtId="174" fontId="33" fillId="24" borderId="10" xfId="0" applyNumberFormat="1" applyFont="1" applyFill="1" applyBorder="1" applyAlignment="1">
      <alignment wrapText="1"/>
    </xf>
    <xf numFmtId="172" fontId="33" fillId="24" borderId="10" xfId="0" applyNumberFormat="1" applyFont="1" applyFill="1" applyBorder="1" applyAlignment="1">
      <alignment wrapText="1"/>
    </xf>
    <xf numFmtId="0" fontId="33" fillId="24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23" fillId="0" borderId="1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33" fillId="24" borderId="13" xfId="0" applyNumberFormat="1" applyFont="1" applyFill="1" applyBorder="1" applyAlignment="1">
      <alignment horizontal="center" wrapText="1"/>
    </xf>
    <xf numFmtId="0" fontId="33" fillId="25" borderId="15" xfId="0" applyFont="1" applyFill="1" applyBorder="1" applyAlignment="1">
      <alignment wrapText="1"/>
    </xf>
    <xf numFmtId="49" fontId="33" fillId="25" borderId="15" xfId="0" applyNumberFormat="1" applyFont="1" applyFill="1" applyBorder="1" applyAlignment="1">
      <alignment horizontal="center" wrapText="1"/>
    </xf>
    <xf numFmtId="49" fontId="33" fillId="25" borderId="10" xfId="0" applyNumberFormat="1" applyFont="1" applyFill="1" applyBorder="1" applyAlignment="1">
      <alignment horizontal="center" wrapText="1"/>
    </xf>
    <xf numFmtId="174" fontId="33" fillId="25" borderId="10" xfId="0" applyNumberFormat="1" applyFont="1" applyFill="1" applyBorder="1" applyAlignment="1">
      <alignment wrapText="1"/>
    </xf>
    <xf numFmtId="172" fontId="33" fillId="25" borderId="10" xfId="0" applyNumberFormat="1" applyFont="1" applyFill="1" applyBorder="1" applyAlignment="1">
      <alignment wrapText="1"/>
    </xf>
    <xf numFmtId="0" fontId="33" fillId="24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9" fontId="30" fillId="24" borderId="0" xfId="0" applyNumberFormat="1" applyFont="1" applyFill="1" applyAlignment="1">
      <alignment horizontal="center" wrapText="1"/>
    </xf>
    <xf numFmtId="172" fontId="30" fillId="24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/>
    </xf>
    <xf numFmtId="0" fontId="44" fillId="11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11" borderId="12" xfId="0" applyFont="1" applyFill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19" fillId="0" borderId="0" xfId="53" applyFont="1" applyFill="1" applyProtection="1">
      <alignment/>
      <protection hidden="1"/>
    </xf>
    <xf numFmtId="0" fontId="1" fillId="0" borderId="0" xfId="53" applyFont="1" applyFill="1">
      <alignment/>
      <protection/>
    </xf>
    <xf numFmtId="0" fontId="1" fillId="0" borderId="0" xfId="53" applyFont="1" applyFill="1" applyProtection="1">
      <alignment/>
      <protection hidden="1"/>
    </xf>
    <xf numFmtId="0" fontId="19" fillId="0" borderId="17" xfId="53" applyFont="1" applyFill="1" applyBorder="1" applyProtection="1">
      <alignment/>
      <protection hidden="1"/>
    </xf>
    <xf numFmtId="0" fontId="19" fillId="0" borderId="18" xfId="53" applyFont="1" applyFill="1" applyBorder="1" applyProtection="1">
      <alignment/>
      <protection hidden="1"/>
    </xf>
    <xf numFmtId="0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171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9" xfId="53" applyFont="1" applyFill="1" applyBorder="1" applyProtection="1">
      <alignment/>
      <protection hidden="1"/>
    </xf>
    <xf numFmtId="0" fontId="19" fillId="0" borderId="20" xfId="53" applyFont="1" applyFill="1" applyBorder="1" applyProtection="1">
      <alignment/>
      <protection hidden="1"/>
    </xf>
    <xf numFmtId="0" fontId="49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49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53" applyFont="1" applyFill="1" applyBorder="1" applyProtection="1">
      <alignment/>
      <protection hidden="1"/>
    </xf>
    <xf numFmtId="0" fontId="47" fillId="26" borderId="16" xfId="53" applyNumberFormat="1" applyFont="1" applyFill="1" applyBorder="1" applyAlignment="1" applyProtection="1">
      <alignment horizontal="left" vertical="top" wrapText="1"/>
      <protection hidden="1"/>
    </xf>
    <xf numFmtId="0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49" fillId="0" borderId="16" xfId="53" applyNumberFormat="1" applyFont="1" applyFill="1" applyBorder="1" applyAlignment="1" applyProtection="1">
      <alignment horizontal="left" vertical="top" wrapText="1"/>
      <protection hidden="1"/>
    </xf>
    <xf numFmtId="0" fontId="19" fillId="0" borderId="17" xfId="53" applyNumberFormat="1" applyFont="1" applyFill="1" applyBorder="1" applyAlignment="1" applyProtection="1">
      <alignment horizontal="center" vertical="center"/>
      <protection hidden="1"/>
    </xf>
    <xf numFmtId="0" fontId="19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19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49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1" fillId="0" borderId="16" xfId="53" applyFont="1" applyFill="1" applyBorder="1" applyProtection="1">
      <alignment/>
      <protection hidden="1"/>
    </xf>
    <xf numFmtId="0" fontId="1" fillId="0" borderId="22" xfId="53" applyFont="1" applyFill="1" applyBorder="1" applyProtection="1">
      <alignment/>
      <protection hidden="1"/>
    </xf>
    <xf numFmtId="0" fontId="1" fillId="0" borderId="0" xfId="53" applyFont="1" applyFill="1" applyBorder="1" applyProtection="1">
      <alignment/>
      <protection hidden="1"/>
    </xf>
    <xf numFmtId="49" fontId="1" fillId="0" borderId="0" xfId="53" applyNumberFormat="1" applyFont="1" applyFill="1" applyAlignment="1" applyProtection="1">
      <alignment horizontal="center" vertical="center"/>
      <protection hidden="1"/>
    </xf>
    <xf numFmtId="49" fontId="47" fillId="26" borderId="16" xfId="53" applyNumberFormat="1" applyFont="1" applyFill="1" applyBorder="1" applyAlignment="1" applyProtection="1">
      <alignment horizontal="center" vertical="center"/>
      <protection hidden="1"/>
    </xf>
    <xf numFmtId="49" fontId="49" fillId="27" borderId="16" xfId="53" applyNumberFormat="1" applyFont="1" applyFill="1" applyBorder="1" applyAlignment="1" applyProtection="1">
      <alignment horizontal="center" vertical="center"/>
      <protection hidden="1"/>
    </xf>
    <xf numFmtId="49" fontId="49" fillId="28" borderId="16" xfId="53" applyNumberFormat="1" applyFont="1" applyFill="1" applyBorder="1" applyAlignment="1" applyProtection="1">
      <alignment horizontal="center" vertical="center"/>
      <protection hidden="1"/>
    </xf>
    <xf numFmtId="49" fontId="1" fillId="0" borderId="0" xfId="53" applyNumberFormat="1" applyFont="1" applyFill="1" applyAlignment="1">
      <alignment horizontal="center" vertical="center"/>
      <protection/>
    </xf>
    <xf numFmtId="0" fontId="1" fillId="0" borderId="0" xfId="53" applyFont="1" applyFill="1" applyAlignment="1" applyProtection="1">
      <alignment vertical="center"/>
      <protection hidden="1"/>
    </xf>
    <xf numFmtId="181" fontId="47" fillId="26" borderId="16" xfId="53" applyNumberFormat="1" applyFont="1" applyFill="1" applyBorder="1" applyAlignment="1" applyProtection="1">
      <alignment horizontal="center" vertical="center"/>
      <protection hidden="1"/>
    </xf>
    <xf numFmtId="181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49" fillId="27" borderId="16" xfId="53" applyFont="1" applyFill="1" applyBorder="1" applyAlignment="1" applyProtection="1">
      <alignment vertical="center"/>
      <protection hidden="1"/>
    </xf>
    <xf numFmtId="0" fontId="49" fillId="28" borderId="16" xfId="53" applyFont="1" applyFill="1" applyBorder="1" applyAlignment="1" applyProtection="1">
      <alignment vertical="center"/>
      <protection hidden="1"/>
    </xf>
    <xf numFmtId="0" fontId="1" fillId="0" borderId="0" xfId="53" applyFont="1" applyFill="1" applyAlignment="1">
      <alignment vertical="center"/>
      <protection/>
    </xf>
    <xf numFmtId="171" fontId="47" fillId="26" borderId="16" xfId="53" applyNumberFormat="1" applyFont="1" applyFill="1" applyBorder="1" applyAlignment="1" applyProtection="1">
      <alignment horizontal="center" vertical="center"/>
      <protection hidden="1"/>
    </xf>
    <xf numFmtId="171" fontId="49" fillId="0" borderId="16" xfId="53" applyNumberFormat="1" applyFont="1" applyFill="1" applyBorder="1" applyAlignment="1" applyProtection="1">
      <alignment horizontal="center" vertical="center"/>
      <protection hidden="1"/>
    </xf>
    <xf numFmtId="171" fontId="1" fillId="0" borderId="0" xfId="53" applyNumberFormat="1" applyFont="1" applyFill="1" applyAlignment="1" applyProtection="1">
      <alignment vertical="center"/>
      <protection hidden="1"/>
    </xf>
    <xf numFmtId="171" fontId="49" fillId="0" borderId="16" xfId="53" applyNumberFormat="1" applyFont="1" applyFill="1" applyBorder="1" applyAlignment="1" applyProtection="1">
      <alignment horizontal="right" vertical="center"/>
      <protection hidden="1" locked="0"/>
    </xf>
    <xf numFmtId="171" fontId="49" fillId="0" borderId="16" xfId="53" applyNumberFormat="1" applyFont="1" applyFill="1" applyBorder="1" applyAlignment="1" applyProtection="1">
      <alignment horizontal="right" vertical="center"/>
      <protection hidden="1"/>
    </xf>
    <xf numFmtId="171" fontId="47" fillId="28" borderId="16" xfId="53" applyNumberFormat="1" applyFont="1" applyFill="1" applyBorder="1" applyAlignment="1" applyProtection="1">
      <alignment vertical="center"/>
      <protection hidden="1" locked="0"/>
    </xf>
    <xf numFmtId="171" fontId="1" fillId="0" borderId="0" xfId="53" applyNumberFormat="1" applyFont="1" applyFill="1" applyAlignment="1">
      <alignment vertical="center"/>
      <protection/>
    </xf>
    <xf numFmtId="0" fontId="49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47" fillId="26" borderId="16" xfId="53" applyNumberFormat="1" applyFont="1" applyFill="1" applyBorder="1" applyAlignment="1" applyProtection="1">
      <alignment horizontal="left" vertical="center" wrapText="1"/>
      <protection hidden="1"/>
    </xf>
    <xf numFmtId="0" fontId="47" fillId="27" borderId="16" xfId="53" applyFont="1" applyFill="1" applyBorder="1" applyAlignment="1" applyProtection="1">
      <alignment vertical="center"/>
      <protection hidden="1"/>
    </xf>
    <xf numFmtId="0" fontId="47" fillId="28" borderId="16" xfId="53" applyFont="1" applyFill="1" applyBorder="1" applyAlignment="1" applyProtection="1">
      <alignment vertical="center"/>
      <protection hidden="1"/>
    </xf>
    <xf numFmtId="171" fontId="50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/>
    </xf>
    <xf numFmtId="4" fontId="44" fillId="4" borderId="16" xfId="0" applyNumberFormat="1" applyFont="1" applyFill="1" applyBorder="1" applyAlignment="1">
      <alignment horizontal="center" vertical="center" wrapText="1"/>
    </xf>
    <xf numFmtId="4" fontId="44" fillId="11" borderId="16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5" fillId="11" borderId="16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172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4" fillId="11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22" xfId="53" applyNumberFormat="1" applyFont="1" applyFill="1" applyBorder="1" applyAlignment="1" applyProtection="1">
      <alignment horizontal="center" vertical="center"/>
      <protection hidden="1"/>
    </xf>
    <xf numFmtId="0" fontId="19" fillId="0" borderId="0" xfId="53" applyFont="1" applyFill="1" applyBorder="1" applyProtection="1">
      <alignment/>
      <protection hidden="1"/>
    </xf>
    <xf numFmtId="49" fontId="24" fillId="0" borderId="0" xfId="0" applyNumberFormat="1" applyFont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9" fontId="23" fillId="6" borderId="10" xfId="0" applyNumberFormat="1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justify" vertical="center" wrapText="1"/>
    </xf>
    <xf numFmtId="4" fontId="23" fillId="6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justify" vertical="center" wrapText="1"/>
    </xf>
    <xf numFmtId="4" fontId="24" fillId="0" borderId="10" xfId="0" applyNumberFormat="1" applyFont="1" applyBorder="1" applyAlignment="1">
      <alignment vertical="center"/>
    </xf>
    <xf numFmtId="0" fontId="53" fillId="8" borderId="10" xfId="0" applyFont="1" applyFill="1" applyBorder="1" applyAlignment="1">
      <alignment horizontal="justify" vertical="center" wrapText="1"/>
    </xf>
    <xf numFmtId="4" fontId="23" fillId="8" borderId="10" xfId="0" applyNumberFormat="1" applyFont="1" applyFill="1" applyBorder="1" applyAlignment="1">
      <alignment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justify" vertical="center" wrapText="1"/>
    </xf>
    <xf numFmtId="4" fontId="24" fillId="24" borderId="10" xfId="0" applyNumberFormat="1" applyFont="1" applyFill="1" applyBorder="1" applyAlignment="1">
      <alignment vertical="center"/>
    </xf>
    <xf numFmtId="0" fontId="52" fillId="8" borderId="10" xfId="0" applyFont="1" applyFill="1" applyBorder="1" applyAlignment="1">
      <alignment horizontal="justify" vertical="center" wrapText="1"/>
    </xf>
    <xf numFmtId="4" fontId="24" fillId="8" borderId="10" xfId="0" applyNumberFormat="1" applyFont="1" applyFill="1" applyBorder="1" applyAlignment="1">
      <alignment vertical="center"/>
    </xf>
    <xf numFmtId="49" fontId="52" fillId="8" borderId="1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4" fontId="23" fillId="2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6" fillId="0" borderId="19" xfId="53" applyNumberFormat="1" applyFont="1" applyFill="1" applyBorder="1" applyAlignment="1" applyProtection="1">
      <alignment horizontal="center" vertical="center"/>
      <protection hidden="1"/>
    </xf>
    <xf numFmtId="0" fontId="26" fillId="0" borderId="20" xfId="53" applyNumberFormat="1" applyFont="1" applyFill="1" applyBorder="1" applyAlignment="1" applyProtection="1">
      <alignment horizontal="center" vertical="center"/>
      <protection hidden="1"/>
    </xf>
    <xf numFmtId="49" fontId="50" fillId="29" borderId="16" xfId="53" applyNumberFormat="1" applyFont="1" applyFill="1" applyBorder="1" applyAlignment="1" applyProtection="1">
      <alignment horizontal="center" vertical="center"/>
      <protection hidden="1"/>
    </xf>
    <xf numFmtId="181" fontId="50" fillId="29" borderId="16" xfId="53" applyNumberFormat="1" applyFont="1" applyFill="1" applyBorder="1" applyAlignment="1" applyProtection="1">
      <alignment horizontal="center" vertical="center"/>
      <protection hidden="1"/>
    </xf>
    <xf numFmtId="49" fontId="50" fillId="0" borderId="16" xfId="53" applyNumberFormat="1" applyFont="1" applyFill="1" applyBorder="1" applyAlignment="1" applyProtection="1">
      <alignment horizontal="center" vertical="center"/>
      <protection hidden="1"/>
    </xf>
    <xf numFmtId="181" fontId="50" fillId="0" borderId="16" xfId="53" applyNumberFormat="1" applyFont="1" applyFill="1" applyBorder="1" applyAlignment="1" applyProtection="1">
      <alignment horizontal="center" vertical="center"/>
      <protection hidden="1"/>
    </xf>
    <xf numFmtId="171" fontId="50" fillId="0" borderId="16" xfId="53" applyNumberFormat="1" applyFont="1" applyFill="1" applyBorder="1" applyAlignment="1" applyProtection="1">
      <alignment horizontal="right" vertical="center"/>
      <protection hidden="1"/>
    </xf>
    <xf numFmtId="0" fontId="50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21" xfId="53" applyFont="1" applyFill="1" applyBorder="1" applyAlignment="1" applyProtection="1">
      <alignment vertical="center"/>
      <protection hidden="1"/>
    </xf>
    <xf numFmtId="49" fontId="50" fillId="30" borderId="16" xfId="53" applyNumberFormat="1" applyFont="1" applyFill="1" applyBorder="1" applyAlignment="1" applyProtection="1">
      <alignment horizontal="center" vertical="center"/>
      <protection hidden="1"/>
    </xf>
    <xf numFmtId="181" fontId="50" fillId="30" borderId="16" xfId="53" applyNumberFormat="1" applyFont="1" applyFill="1" applyBorder="1" applyAlignment="1" applyProtection="1">
      <alignment horizontal="center" vertical="center"/>
      <protection hidden="1"/>
    </xf>
    <xf numFmtId="171" fontId="50" fillId="30" borderId="16" xfId="53" applyNumberFormat="1" applyFont="1" applyFill="1" applyBorder="1" applyAlignment="1" applyProtection="1">
      <alignment horizontal="center" vertical="center"/>
      <protection hidden="1"/>
    </xf>
    <xf numFmtId="0" fontId="50" fillId="31" borderId="16" xfId="53" applyNumberFormat="1" applyFont="1" applyFill="1" applyBorder="1" applyAlignment="1" applyProtection="1">
      <alignment horizontal="left" vertical="top" wrapText="1"/>
      <protection hidden="1"/>
    </xf>
    <xf numFmtId="49" fontId="50" fillId="31" borderId="16" xfId="53" applyNumberFormat="1" applyFont="1" applyFill="1" applyBorder="1" applyAlignment="1" applyProtection="1">
      <alignment horizontal="center" vertical="center"/>
      <protection hidden="1"/>
    </xf>
    <xf numFmtId="181" fontId="50" fillId="31" borderId="16" xfId="53" applyNumberFormat="1" applyFont="1" applyFill="1" applyBorder="1" applyAlignment="1" applyProtection="1">
      <alignment horizontal="center" vertical="center"/>
      <protection hidden="1"/>
    </xf>
    <xf numFmtId="171" fontId="50" fillId="31" borderId="16" xfId="53" applyNumberFormat="1" applyFont="1" applyFill="1" applyBorder="1" applyAlignment="1" applyProtection="1">
      <alignment horizontal="center" vertical="center"/>
      <protection hidden="1"/>
    </xf>
    <xf numFmtId="171" fontId="50" fillId="31" borderId="16" xfId="53" applyNumberFormat="1" applyFont="1" applyFill="1" applyBorder="1" applyAlignment="1" applyProtection="1">
      <alignment horizontal="right" vertical="center"/>
      <protection hidden="1"/>
    </xf>
    <xf numFmtId="0" fontId="50" fillId="31" borderId="16" xfId="53" applyNumberFormat="1" applyFont="1" applyFill="1" applyBorder="1" applyAlignment="1" applyProtection="1">
      <alignment horizontal="left" vertical="center" wrapText="1"/>
      <protection hidden="1"/>
    </xf>
    <xf numFmtId="0" fontId="26" fillId="0" borderId="21" xfId="53" applyFont="1" applyFill="1" applyBorder="1" applyProtection="1">
      <alignment/>
      <protection hidden="1"/>
    </xf>
    <xf numFmtId="0" fontId="56" fillId="0" borderId="0" xfId="53" applyFont="1" applyFill="1">
      <alignment/>
      <protection/>
    </xf>
    <xf numFmtId="0" fontId="50" fillId="30" borderId="16" xfId="53" applyNumberFormat="1" applyFont="1" applyFill="1" applyBorder="1" applyAlignment="1" applyProtection="1">
      <alignment horizontal="left" vertical="center" wrapText="1"/>
      <protection hidden="1"/>
    </xf>
    <xf numFmtId="185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44" fillId="32" borderId="16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justify" vertical="center" wrapText="1"/>
    </xf>
    <xf numFmtId="4" fontId="45" fillId="33" borderId="16" xfId="0" applyNumberFormat="1" applyFont="1" applyFill="1" applyBorder="1" applyAlignment="1">
      <alignment horizontal="center" vertical="center"/>
    </xf>
    <xf numFmtId="4" fontId="44" fillId="4" borderId="2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53" applyNumberFormat="1" applyFont="1" applyFill="1" applyBorder="1" applyAlignment="1" applyProtection="1">
      <alignment horizontal="left" vertical="top" wrapText="1"/>
      <protection hidden="1"/>
    </xf>
    <xf numFmtId="0" fontId="24" fillId="0" borderId="16" xfId="53" applyNumberFormat="1" applyFont="1" applyFill="1" applyBorder="1" applyAlignment="1" applyProtection="1">
      <alignment horizontal="left" vertical="top" wrapText="1"/>
      <protection hidden="1"/>
    </xf>
    <xf numFmtId="0" fontId="25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0" borderId="16" xfId="53" applyNumberFormat="1" applyFont="1" applyFill="1" applyBorder="1" applyAlignment="1" applyProtection="1">
      <alignment horizontal="center" vertical="center"/>
      <protection hidden="1"/>
    </xf>
    <xf numFmtId="181" fontId="23" fillId="0" borderId="16" xfId="53" applyNumberFormat="1" applyFont="1" applyFill="1" applyBorder="1" applyAlignment="1" applyProtection="1">
      <alignment horizontal="center" vertical="center"/>
      <protection hidden="1"/>
    </xf>
    <xf numFmtId="171" fontId="23" fillId="0" borderId="16" xfId="53" applyNumberFormat="1" applyFont="1" applyFill="1" applyBorder="1" applyAlignment="1" applyProtection="1">
      <alignment horizontal="center" vertical="center"/>
      <protection hidden="1"/>
    </xf>
    <xf numFmtId="49" fontId="25" fillId="0" borderId="16" xfId="53" applyNumberFormat="1" applyFont="1" applyFill="1" applyBorder="1" applyAlignment="1" applyProtection="1">
      <alignment horizontal="center" vertical="center"/>
      <protection hidden="1"/>
    </xf>
    <xf numFmtId="181" fontId="25" fillId="0" borderId="16" xfId="53" applyNumberFormat="1" applyFont="1" applyFill="1" applyBorder="1" applyAlignment="1" applyProtection="1">
      <alignment horizontal="center" vertical="center"/>
      <protection hidden="1"/>
    </xf>
    <xf numFmtId="171" fontId="25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49" fontId="24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4" fillId="0" borderId="16" xfId="53" applyNumberFormat="1" applyFont="1" applyFill="1" applyBorder="1" applyAlignment="1" applyProtection="1">
      <alignment horizontal="center" vertical="center"/>
      <protection hidden="1"/>
    </xf>
    <xf numFmtId="181" fontId="24" fillId="0" borderId="16" xfId="53" applyNumberFormat="1" applyFont="1" applyFill="1" applyBorder="1" applyAlignment="1" applyProtection="1">
      <alignment horizontal="center" vertical="center"/>
      <protection hidden="1"/>
    </xf>
    <xf numFmtId="171" fontId="24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53" applyNumberFormat="1" applyFont="1" applyFill="1" applyBorder="1" applyAlignment="1" applyProtection="1">
      <alignment vertical="center" wrapText="1"/>
      <protection hidden="1"/>
    </xf>
    <xf numFmtId="171" fontId="24" fillId="0" borderId="16" xfId="53" applyNumberFormat="1" applyFont="1" applyFill="1" applyBorder="1" applyAlignment="1" applyProtection="1">
      <alignment horizontal="center" vertical="center"/>
      <protection hidden="1" locked="0"/>
    </xf>
    <xf numFmtId="171" fontId="24" fillId="0" borderId="16" xfId="53" applyNumberFormat="1" applyFont="1" applyFill="1" applyBorder="1" applyAlignment="1" applyProtection="1">
      <alignment horizontal="right" vertical="center"/>
      <protection hidden="1" locked="0"/>
    </xf>
    <xf numFmtId="0" fontId="23" fillId="34" borderId="16" xfId="53" applyNumberFormat="1" applyFont="1" applyFill="1" applyBorder="1" applyAlignment="1" applyProtection="1">
      <alignment vertical="center" wrapText="1"/>
      <protection hidden="1"/>
    </xf>
    <xf numFmtId="0" fontId="23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4" borderId="16" xfId="53" applyNumberFormat="1" applyFont="1" applyFill="1" applyBorder="1" applyAlignment="1" applyProtection="1">
      <alignment horizontal="center" vertical="center"/>
      <protection hidden="1"/>
    </xf>
    <xf numFmtId="181" fontId="23" fillId="34" borderId="16" xfId="53" applyNumberFormat="1" applyFont="1" applyFill="1" applyBorder="1" applyAlignment="1" applyProtection="1">
      <alignment horizontal="center" vertical="center"/>
      <protection hidden="1"/>
    </xf>
    <xf numFmtId="171" fontId="23" fillId="34" borderId="16" xfId="53" applyNumberFormat="1" applyFont="1" applyFill="1" applyBorder="1" applyAlignment="1" applyProtection="1">
      <alignment horizontal="center" vertical="center"/>
      <protection hidden="1"/>
    </xf>
    <xf numFmtId="171" fontId="23" fillId="34" borderId="16" xfId="53" applyNumberFormat="1" applyFont="1" applyFill="1" applyBorder="1" applyAlignment="1" applyProtection="1">
      <alignment horizontal="center" vertical="center"/>
      <protection hidden="1" locked="0"/>
    </xf>
    <xf numFmtId="0" fontId="23" fillId="34" borderId="16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23" xfId="0" applyFont="1" applyBorder="1" applyAlignment="1">
      <alignment/>
    </xf>
    <xf numFmtId="49" fontId="23" fillId="34" borderId="16" xfId="53" applyNumberFormat="1" applyFont="1" applyFill="1" applyBorder="1" applyAlignment="1" applyProtection="1">
      <alignment horizontal="left" vertical="center"/>
      <protection hidden="1"/>
    </xf>
    <xf numFmtId="181" fontId="23" fillId="34" borderId="16" xfId="53" applyNumberFormat="1" applyFont="1" applyFill="1" applyBorder="1" applyAlignment="1" applyProtection="1">
      <alignment horizontal="left" vertical="center"/>
      <protection hidden="1"/>
    </xf>
    <xf numFmtId="171" fontId="23" fillId="34" borderId="16" xfId="53" applyNumberFormat="1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Alignment="1">
      <alignment/>
    </xf>
    <xf numFmtId="181" fontId="24" fillId="0" borderId="16" xfId="53" applyNumberFormat="1" applyFont="1" applyFill="1" applyBorder="1" applyAlignment="1" applyProtection="1">
      <alignment horizontal="left" vertical="center"/>
      <protection hidden="1"/>
    </xf>
    <xf numFmtId="171" fontId="24" fillId="0" borderId="16" xfId="53" applyNumberFormat="1" applyFont="1" applyFill="1" applyBorder="1" applyAlignment="1" applyProtection="1">
      <alignment horizontal="left" vertical="center"/>
      <protection hidden="1"/>
    </xf>
    <xf numFmtId="171" fontId="24" fillId="0" borderId="16" xfId="53" applyNumberFormat="1" applyFont="1" applyFill="1" applyBorder="1" applyAlignment="1" applyProtection="1">
      <alignment horizontal="right" vertical="center"/>
      <protection hidden="1"/>
    </xf>
    <xf numFmtId="185" fontId="25" fillId="0" borderId="16" xfId="53" applyNumberFormat="1" applyFont="1" applyFill="1" applyBorder="1" applyAlignment="1" applyProtection="1">
      <alignment horizontal="center" vertical="center"/>
      <protection hidden="1"/>
    </xf>
    <xf numFmtId="1" fontId="24" fillId="0" borderId="16" xfId="53" applyNumberFormat="1" applyFont="1" applyFill="1" applyBorder="1" applyAlignment="1" applyProtection="1">
      <alignment horizontal="center" vertical="center"/>
      <protection hidden="1"/>
    </xf>
    <xf numFmtId="1" fontId="23" fillId="34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>
      <alignment/>
    </xf>
    <xf numFmtId="49" fontId="24" fillId="0" borderId="16" xfId="0" applyNumberFormat="1" applyFont="1" applyBorder="1" applyAlignment="1">
      <alignment horizontal="center" vertical="center"/>
    </xf>
    <xf numFmtId="0" fontId="23" fillId="35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35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5" borderId="16" xfId="53" applyNumberFormat="1" applyFont="1" applyFill="1" applyBorder="1" applyAlignment="1" applyProtection="1">
      <alignment horizontal="left" vertical="center"/>
      <protection hidden="1"/>
    </xf>
    <xf numFmtId="181" fontId="23" fillId="35" borderId="16" xfId="53" applyNumberFormat="1" applyFont="1" applyFill="1" applyBorder="1" applyAlignment="1" applyProtection="1">
      <alignment horizontal="left" vertical="center"/>
      <protection hidden="1"/>
    </xf>
    <xf numFmtId="171" fontId="23" fillId="35" borderId="16" xfId="53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>
      <alignment/>
    </xf>
    <xf numFmtId="0" fontId="23" fillId="35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5" borderId="16" xfId="53" applyNumberFormat="1" applyFont="1" applyFill="1" applyBorder="1" applyAlignment="1" applyProtection="1">
      <alignment horizontal="center" vertical="center"/>
      <protection hidden="1"/>
    </xf>
    <xf numFmtId="181" fontId="23" fillId="35" borderId="16" xfId="53" applyNumberFormat="1" applyFont="1" applyFill="1" applyBorder="1" applyAlignment="1" applyProtection="1">
      <alignment horizontal="center" vertical="center"/>
      <protection hidden="1"/>
    </xf>
    <xf numFmtId="171" fontId="23" fillId="35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6" xfId="53" applyNumberFormat="1" applyFont="1" applyFill="1" applyBorder="1" applyAlignment="1" applyProtection="1">
      <alignment horizontal="left" vertical="top" wrapText="1"/>
      <protection hidden="1"/>
    </xf>
    <xf numFmtId="49" fontId="24" fillId="35" borderId="16" xfId="53" applyNumberFormat="1" applyFont="1" applyFill="1" applyBorder="1" applyAlignment="1" applyProtection="1">
      <alignment horizontal="center" vertical="center"/>
      <protection hidden="1"/>
    </xf>
    <xf numFmtId="4" fontId="23" fillId="35" borderId="16" xfId="53" applyNumberFormat="1" applyFont="1" applyFill="1" applyBorder="1" applyAlignment="1" applyProtection="1">
      <alignment horizontal="center" vertical="center"/>
      <protection hidden="1"/>
    </xf>
    <xf numFmtId="0" fontId="23" fillId="35" borderId="16" xfId="53" applyFont="1" applyFill="1" applyBorder="1" applyAlignment="1" applyProtection="1">
      <alignment horizontal="center" vertical="center"/>
      <protection hidden="1"/>
    </xf>
    <xf numFmtId="0" fontId="24" fillId="35" borderId="16" xfId="53" applyFont="1" applyFill="1" applyBorder="1" applyAlignment="1" applyProtection="1">
      <alignment horizontal="center" vertical="center"/>
      <protection hidden="1"/>
    </xf>
    <xf numFmtId="171" fontId="23" fillId="35" borderId="16" xfId="53" applyNumberFormat="1" applyFont="1" applyFill="1" applyBorder="1" applyAlignment="1" applyProtection="1">
      <alignment horizontal="center" vertical="center"/>
      <protection hidden="1" locked="0"/>
    </xf>
    <xf numFmtId="49" fontId="24" fillId="0" borderId="0" xfId="0" applyNumberFormat="1" applyFont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171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>
      <alignment/>
    </xf>
    <xf numFmtId="0" fontId="27" fillId="0" borderId="0" xfId="0" applyFont="1" applyAlignment="1">
      <alignment/>
    </xf>
    <xf numFmtId="49" fontId="23" fillId="0" borderId="16" xfId="53" applyNumberFormat="1" applyFont="1" applyFill="1" applyBorder="1" applyAlignment="1" applyProtection="1">
      <alignment horizontal="left" vertical="center"/>
      <protection hidden="1"/>
    </xf>
    <xf numFmtId="181" fontId="23" fillId="0" borderId="16" xfId="53" applyNumberFormat="1" applyFont="1" applyFill="1" applyBorder="1" applyAlignment="1" applyProtection="1">
      <alignment horizontal="left" vertical="center"/>
      <protection hidden="1"/>
    </xf>
    <xf numFmtId="171" fontId="23" fillId="0" borderId="16" xfId="53" applyNumberFormat="1" applyFont="1" applyFill="1" applyBorder="1" applyAlignment="1" applyProtection="1">
      <alignment horizontal="left" vertical="center"/>
      <protection hidden="1"/>
    </xf>
    <xf numFmtId="0" fontId="23" fillId="0" borderId="16" xfId="0" applyFont="1" applyFill="1" applyBorder="1" applyAlignment="1">
      <alignment/>
    </xf>
    <xf numFmtId="0" fontId="23" fillId="0" borderId="16" xfId="53" applyFont="1" applyFill="1" applyBorder="1" applyAlignment="1">
      <alignment horizontal="center" vertical="center"/>
      <protection/>
    </xf>
    <xf numFmtId="171" fontId="23" fillId="0" borderId="16" xfId="53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/>
    </xf>
    <xf numFmtId="0" fontId="23" fillId="0" borderId="16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171" fontId="23" fillId="0" borderId="16" xfId="0" applyNumberFormat="1" applyFont="1" applyBorder="1" applyAlignment="1">
      <alignment horizontal="center" vertical="center"/>
    </xf>
    <xf numFmtId="185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33" borderId="16" xfId="0" applyFont="1" applyFill="1" applyBorder="1" applyAlignment="1">
      <alignment/>
    </xf>
    <xf numFmtId="49" fontId="23" fillId="33" borderId="16" xfId="53" applyNumberFormat="1" applyFont="1" applyFill="1" applyBorder="1" applyAlignment="1" applyProtection="1">
      <alignment horizontal="center" vertical="center"/>
      <protection hidden="1"/>
    </xf>
    <xf numFmtId="181" fontId="23" fillId="33" borderId="16" xfId="53" applyNumberFormat="1" applyFont="1" applyFill="1" applyBorder="1" applyAlignment="1" applyProtection="1">
      <alignment horizontal="center" vertical="center"/>
      <protection hidden="1"/>
    </xf>
    <xf numFmtId="4" fontId="23" fillId="33" borderId="16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horizontal="left" vertical="center" wrapText="1"/>
    </xf>
    <xf numFmtId="4" fontId="44" fillId="0" borderId="16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" fontId="23" fillId="0" borderId="16" xfId="53" applyNumberFormat="1" applyFont="1" applyFill="1" applyBorder="1" applyAlignment="1">
      <alignment horizontal="center" vertical="center"/>
      <protection/>
    </xf>
    <xf numFmtId="4" fontId="20" fillId="0" borderId="0" xfId="0" applyNumberFormat="1" applyFont="1" applyAlignment="1">
      <alignment/>
    </xf>
    <xf numFmtId="4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47" fillId="26" borderId="16" xfId="53" applyNumberFormat="1" applyFont="1" applyFill="1" applyBorder="1" applyAlignment="1" applyProtection="1">
      <alignment horizontal="center" vertical="center"/>
      <protection hidden="1"/>
    </xf>
    <xf numFmtId="4" fontId="50" fillId="31" borderId="16" xfId="53" applyNumberFormat="1" applyFont="1" applyFill="1" applyBorder="1" applyAlignment="1" applyProtection="1">
      <alignment horizontal="center" vertical="center"/>
      <protection hidden="1"/>
    </xf>
    <xf numFmtId="4" fontId="50" fillId="29" borderId="16" xfId="53" applyNumberFormat="1" applyFont="1" applyFill="1" applyBorder="1" applyAlignment="1" applyProtection="1">
      <alignment horizontal="center" vertical="center"/>
      <protection hidden="1"/>
    </xf>
    <xf numFmtId="4" fontId="50" fillId="0" borderId="16" xfId="53" applyNumberFormat="1" applyFont="1" applyFill="1" applyBorder="1" applyAlignment="1" applyProtection="1">
      <alignment horizontal="center" vertical="center"/>
      <protection hidden="1"/>
    </xf>
    <xf numFmtId="4" fontId="50" fillId="30" borderId="16" xfId="53" applyNumberFormat="1" applyFont="1" applyFill="1" applyBorder="1" applyAlignment="1" applyProtection="1">
      <alignment horizontal="center" vertical="center"/>
      <protection hidden="1"/>
    </xf>
    <xf numFmtId="4" fontId="1" fillId="0" borderId="0" xfId="53" applyNumberFormat="1" applyFont="1" applyFill="1" applyAlignment="1" applyProtection="1">
      <alignment horizontal="center" vertical="center"/>
      <protection hidden="1"/>
    </xf>
    <xf numFmtId="4" fontId="49" fillId="0" borderId="16" xfId="53" applyNumberFormat="1" applyFont="1" applyFill="1" applyBorder="1" applyAlignment="1" applyProtection="1">
      <alignment horizontal="center" vertical="center"/>
      <protection hidden="1" locked="0"/>
    </xf>
    <xf numFmtId="4" fontId="47" fillId="28" borderId="16" xfId="53" applyNumberFormat="1" applyFont="1" applyFill="1" applyBorder="1" applyAlignment="1" applyProtection="1">
      <alignment horizontal="center" vertical="center"/>
      <protection hidden="1" locked="0"/>
    </xf>
    <xf numFmtId="4" fontId="1" fillId="0" borderId="0" xfId="53" applyNumberFormat="1" applyFont="1" applyFill="1" applyAlignment="1">
      <alignment horizontal="center" vertical="center"/>
      <protection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justify" vertical="center" wrapText="1"/>
    </xf>
    <xf numFmtId="4" fontId="44" fillId="36" borderId="16" xfId="0" applyNumberFormat="1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 wrapText="1"/>
    </xf>
    <xf numFmtId="0" fontId="44" fillId="37" borderId="12" xfId="0" applyFont="1" applyFill="1" applyBorder="1" applyAlignment="1">
      <alignment vertical="center" wrapText="1"/>
    </xf>
    <xf numFmtId="4" fontId="44" fillId="37" borderId="16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47" fillId="0" borderId="0" xfId="53" applyNumberFormat="1" applyFont="1" applyFill="1" applyBorder="1" applyAlignment="1" applyProtection="1">
      <alignment horizontal="left" vertical="top" wrapText="1"/>
      <protection hidden="1"/>
    </xf>
    <xf numFmtId="49" fontId="47" fillId="0" borderId="0" xfId="53" applyNumberFormat="1" applyFont="1" applyFill="1" applyBorder="1" applyAlignment="1" applyProtection="1">
      <alignment horizontal="center" vertical="center"/>
      <protection hidden="1"/>
    </xf>
    <xf numFmtId="181" fontId="47" fillId="0" borderId="0" xfId="53" applyNumberFormat="1" applyFont="1" applyFill="1" applyBorder="1" applyAlignment="1" applyProtection="1">
      <alignment horizontal="center" vertical="center"/>
      <protection hidden="1"/>
    </xf>
    <xf numFmtId="0" fontId="50" fillId="0" borderId="0" xfId="53" applyNumberFormat="1" applyFont="1" applyFill="1" applyBorder="1" applyAlignment="1" applyProtection="1">
      <alignment horizontal="left" vertical="center" wrapText="1"/>
      <protection hidden="1"/>
    </xf>
    <xf numFmtId="49" fontId="50" fillId="0" borderId="0" xfId="53" applyNumberFormat="1" applyFont="1" applyFill="1" applyBorder="1" applyAlignment="1" applyProtection="1">
      <alignment horizontal="center" vertical="center"/>
      <protection hidden="1"/>
    </xf>
    <xf numFmtId="181" fontId="50" fillId="0" borderId="0" xfId="53" applyNumberFormat="1" applyFont="1" applyFill="1" applyBorder="1" applyAlignment="1" applyProtection="1">
      <alignment horizontal="center" vertical="center"/>
      <protection hidden="1"/>
    </xf>
    <xf numFmtId="0" fontId="50" fillId="0" borderId="0" xfId="53" applyNumberFormat="1" applyFont="1" applyFill="1" applyBorder="1" applyAlignment="1" applyProtection="1">
      <alignment horizontal="left" vertical="top" wrapText="1"/>
      <protection hidden="1"/>
    </xf>
    <xf numFmtId="0" fontId="22" fillId="0" borderId="20" xfId="53" applyNumberFormat="1" applyFont="1" applyFill="1" applyBorder="1" applyAlignment="1" applyProtection="1">
      <alignment horizontal="center" vertical="center"/>
      <protection hidden="1"/>
    </xf>
    <xf numFmtId="0" fontId="22" fillId="0" borderId="0" xfId="53" applyNumberFormat="1" applyFont="1" applyFill="1" applyBorder="1" applyAlignment="1" applyProtection="1">
      <alignment horizontal="center" vertical="center"/>
      <protection hidden="1"/>
    </xf>
    <xf numFmtId="171" fontId="1" fillId="0" borderId="0" xfId="53" applyNumberFormat="1" applyFont="1" applyFill="1" applyAlignment="1">
      <alignment horizontal="center" vertical="center"/>
      <protection/>
    </xf>
    <xf numFmtId="4" fontId="47" fillId="28" borderId="16" xfId="53" applyNumberFormat="1" applyFont="1" applyFill="1" applyBorder="1" applyAlignment="1" applyProtection="1">
      <alignment horizontal="center" vertical="center"/>
      <protection hidden="1"/>
    </xf>
    <xf numFmtId="0" fontId="1" fillId="0" borderId="0" xfId="53" applyFont="1" applyFill="1" applyAlignment="1">
      <alignment horizontal="center" vertical="center"/>
      <protection/>
    </xf>
    <xf numFmtId="4" fontId="49" fillId="0" borderId="16" xfId="53" applyNumberFormat="1" applyFont="1" applyFill="1" applyBorder="1" applyAlignment="1">
      <alignment horizontal="center" vertical="center"/>
      <protection/>
    </xf>
    <xf numFmtId="49" fontId="58" fillId="38" borderId="16" xfId="53" applyNumberFormat="1" applyFont="1" applyFill="1" applyBorder="1" applyAlignment="1" applyProtection="1">
      <alignment horizontal="center" vertical="center"/>
      <protection hidden="1"/>
    </xf>
    <xf numFmtId="181" fontId="58" fillId="38" borderId="16" xfId="53" applyNumberFormat="1" applyFont="1" applyFill="1" applyBorder="1" applyAlignment="1" applyProtection="1">
      <alignment horizontal="center" vertical="center"/>
      <protection hidden="1"/>
    </xf>
    <xf numFmtId="171" fontId="58" fillId="38" borderId="16" xfId="53" applyNumberFormat="1" applyFont="1" applyFill="1" applyBorder="1" applyAlignment="1" applyProtection="1">
      <alignment horizontal="center" vertical="center"/>
      <protection hidden="1"/>
    </xf>
    <xf numFmtId="171" fontId="58" fillId="38" borderId="16" xfId="53" applyNumberFormat="1" applyFont="1" applyFill="1" applyBorder="1" applyAlignment="1" applyProtection="1">
      <alignment horizontal="right" vertical="center"/>
      <protection hidden="1"/>
    </xf>
    <xf numFmtId="4" fontId="58" fillId="38" borderId="16" xfId="53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/>
    </xf>
    <xf numFmtId="0" fontId="70" fillId="0" borderId="0" xfId="53" applyFont="1" applyFill="1">
      <alignment/>
      <protection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4" fontId="43" fillId="0" borderId="17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center" vertical="center"/>
    </xf>
    <xf numFmtId="49" fontId="25" fillId="29" borderId="16" xfId="53" applyNumberFormat="1" applyFont="1" applyFill="1" applyBorder="1" applyAlignment="1" applyProtection="1">
      <alignment horizontal="center" vertical="center"/>
      <protection hidden="1"/>
    </xf>
    <xf numFmtId="181" fontId="25" fillId="29" borderId="16" xfId="53" applyNumberFormat="1" applyFont="1" applyFill="1" applyBorder="1" applyAlignment="1" applyProtection="1">
      <alignment horizontal="center" vertical="center"/>
      <protection hidden="1"/>
    </xf>
    <xf numFmtId="4" fontId="24" fillId="0" borderId="16" xfId="0" applyNumberFormat="1" applyFont="1" applyFill="1" applyBorder="1" applyAlignment="1">
      <alignment horizontal="center" vertical="center"/>
    </xf>
    <xf numFmtId="0" fontId="51" fillId="39" borderId="0" xfId="0" applyFont="1" applyFill="1" applyAlignment="1">
      <alignment/>
    </xf>
    <xf numFmtId="0" fontId="46" fillId="39" borderId="16" xfId="53" applyNumberFormat="1" applyFont="1" applyFill="1" applyBorder="1" applyAlignment="1" applyProtection="1">
      <alignment horizontal="left" vertical="center" wrapText="1"/>
      <protection hidden="1"/>
    </xf>
    <xf numFmtId="4" fontId="20" fillId="39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0" xfId="53" applyNumberFormat="1" applyFont="1" applyFill="1" applyBorder="1" applyAlignment="1" applyProtection="1">
      <alignment horizontal="center" vertical="center"/>
      <protection hidden="1"/>
    </xf>
    <xf numFmtId="181" fontId="47" fillId="26" borderId="16" xfId="53" applyNumberFormat="1" applyFont="1" applyFill="1" applyBorder="1" applyAlignment="1" applyProtection="1">
      <alignment vertical="center"/>
      <protection hidden="1"/>
    </xf>
    <xf numFmtId="171" fontId="47" fillId="26" borderId="16" xfId="53" applyNumberFormat="1" applyFont="1" applyFill="1" applyBorder="1" applyAlignment="1" applyProtection="1">
      <alignment vertical="center"/>
      <protection hidden="1"/>
    </xf>
    <xf numFmtId="0" fontId="47" fillId="26" borderId="16" xfId="53" applyNumberFormat="1" applyFont="1" applyFill="1" applyBorder="1" applyAlignment="1" applyProtection="1">
      <alignment vertical="center" wrapText="1"/>
      <protection hidden="1"/>
    </xf>
    <xf numFmtId="0" fontId="19" fillId="0" borderId="0" xfId="53" applyFont="1" applyFill="1" applyAlignment="1" applyProtection="1">
      <alignment vertical="center"/>
      <protection hidden="1"/>
    </xf>
    <xf numFmtId="0" fontId="47" fillId="38" borderId="16" xfId="53" applyNumberFormat="1" applyFont="1" applyFill="1" applyBorder="1" applyAlignment="1" applyProtection="1">
      <alignment horizontal="left" vertical="center" wrapText="1"/>
      <protection hidden="1"/>
    </xf>
    <xf numFmtId="49" fontId="47" fillId="38" borderId="16" xfId="53" applyNumberFormat="1" applyFont="1" applyFill="1" applyBorder="1" applyAlignment="1" applyProtection="1">
      <alignment horizontal="center" vertical="center"/>
      <protection hidden="1"/>
    </xf>
    <xf numFmtId="181" fontId="47" fillId="38" borderId="16" xfId="53" applyNumberFormat="1" applyFont="1" applyFill="1" applyBorder="1" applyAlignment="1" applyProtection="1">
      <alignment horizontal="center" vertical="center"/>
      <protection hidden="1"/>
    </xf>
    <xf numFmtId="4" fontId="47" fillId="38" borderId="16" xfId="53" applyNumberFormat="1" applyFont="1" applyFill="1" applyBorder="1" applyAlignment="1" applyProtection="1">
      <alignment horizontal="center" vertical="center"/>
      <protection hidden="1"/>
    </xf>
    <xf numFmtId="0" fontId="46" fillId="0" borderId="15" xfId="0" applyFont="1" applyBorder="1" applyAlignment="1">
      <alignment horizontal="justify" vertical="center" wrapText="1"/>
    </xf>
    <xf numFmtId="0" fontId="44" fillId="11" borderId="1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justify" vertical="center" wrapText="1"/>
    </xf>
    <xf numFmtId="0" fontId="71" fillId="40" borderId="16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0" fontId="45" fillId="32" borderId="12" xfId="0" applyFont="1" applyFill="1" applyBorder="1" applyAlignment="1">
      <alignment horizontal="justify" vertical="center" wrapText="1"/>
    </xf>
    <xf numFmtId="4" fontId="45" fillId="32" borderId="16" xfId="0" applyNumberFormat="1" applyFont="1" applyFill="1" applyBorder="1" applyAlignment="1">
      <alignment horizontal="center" vertical="center"/>
    </xf>
    <xf numFmtId="4" fontId="44" fillId="36" borderId="12" xfId="0" applyNumberFormat="1" applyFont="1" applyFill="1" applyBorder="1" applyAlignment="1">
      <alignment horizontal="center" vertical="center" wrapText="1"/>
    </xf>
    <xf numFmtId="171" fontId="49" fillId="0" borderId="16" xfId="53" applyNumberFormat="1" applyFont="1" applyFill="1" applyBorder="1" applyAlignment="1">
      <alignment horizontal="left" vertical="center"/>
      <protection/>
    </xf>
    <xf numFmtId="0" fontId="23" fillId="33" borderId="16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34" borderId="16" xfId="0" applyFont="1" applyFill="1" applyBorder="1" applyAlignment="1">
      <alignment vertical="center" wrapText="1"/>
    </xf>
    <xf numFmtId="4" fontId="22" fillId="34" borderId="16" xfId="0" applyNumberFormat="1" applyFont="1" applyFill="1" applyBorder="1" applyAlignment="1">
      <alignment horizontal="center" vertical="center"/>
    </xf>
    <xf numFmtId="0" fontId="71" fillId="40" borderId="25" xfId="0" applyFont="1" applyFill="1" applyBorder="1" applyAlignment="1">
      <alignment wrapText="1"/>
    </xf>
    <xf numFmtId="0" fontId="44" fillId="0" borderId="16" xfId="0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4" fontId="49" fillId="0" borderId="0" xfId="53" applyNumberFormat="1" applyFont="1" applyFill="1" applyBorder="1" applyAlignment="1" applyProtection="1">
      <alignment horizontal="center" vertical="center"/>
      <protection hidden="1"/>
    </xf>
    <xf numFmtId="4" fontId="20" fillId="39" borderId="26" xfId="53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 vertical="center" wrapText="1"/>
    </xf>
    <xf numFmtId="4" fontId="44" fillId="36" borderId="16" xfId="0" applyNumberFormat="1" applyFont="1" applyFill="1" applyBorder="1" applyAlignment="1">
      <alignment horizontal="center" vertical="center" wrapText="1"/>
    </xf>
    <xf numFmtId="0" fontId="50" fillId="31" borderId="16" xfId="0" applyFont="1" applyFill="1" applyBorder="1" applyAlignment="1">
      <alignment horizontal="justify" vertical="center"/>
    </xf>
    <xf numFmtId="49" fontId="49" fillId="31" borderId="16" xfId="53" applyNumberFormat="1" applyFont="1" applyFill="1" applyBorder="1" applyAlignment="1" applyProtection="1">
      <alignment horizontal="center" vertical="center"/>
      <protection hidden="1"/>
    </xf>
    <xf numFmtId="181" fontId="49" fillId="31" borderId="16" xfId="53" applyNumberFormat="1" applyFont="1" applyFill="1" applyBorder="1" applyAlignment="1" applyProtection="1">
      <alignment horizontal="center" vertical="center"/>
      <protection hidden="1"/>
    </xf>
    <xf numFmtId="171" fontId="49" fillId="31" borderId="16" xfId="53" applyNumberFormat="1" applyFont="1" applyFill="1" applyBorder="1" applyAlignment="1" applyProtection="1">
      <alignment horizontal="center" vertical="center"/>
      <protection hidden="1"/>
    </xf>
    <xf numFmtId="171" fontId="49" fillId="31" borderId="16" xfId="53" applyNumberFormat="1" applyFont="1" applyFill="1" applyBorder="1" applyAlignment="1" applyProtection="1">
      <alignment horizontal="right" vertical="center"/>
      <protection hidden="1"/>
    </xf>
    <xf numFmtId="4" fontId="49" fillId="31" borderId="16" xfId="53" applyNumberFormat="1" applyFont="1" applyFill="1" applyBorder="1" applyAlignment="1" applyProtection="1">
      <alignment horizontal="center" vertical="center"/>
      <protection hidden="1"/>
    </xf>
    <xf numFmtId="0" fontId="49" fillId="0" borderId="16" xfId="0" applyFont="1" applyBorder="1" applyAlignment="1">
      <alignment horizontal="justify" vertical="center"/>
    </xf>
    <xf numFmtId="0" fontId="24" fillId="0" borderId="16" xfId="0" applyFont="1" applyFill="1" applyBorder="1" applyAlignment="1">
      <alignment horizontal="justify" vertical="center"/>
    </xf>
    <xf numFmtId="49" fontId="24" fillId="0" borderId="17" xfId="53" applyNumberFormat="1" applyFont="1" applyFill="1" applyBorder="1" applyAlignment="1" applyProtection="1">
      <alignment horizontal="center" vertical="center"/>
      <protection hidden="1"/>
    </xf>
    <xf numFmtId="171" fontId="24" fillId="33" borderId="16" xfId="53" applyNumberFormat="1" applyFont="1" applyFill="1" applyBorder="1" applyAlignment="1" applyProtection="1">
      <alignment horizontal="center" vertical="center"/>
      <protection hidden="1"/>
    </xf>
    <xf numFmtId="0" fontId="43" fillId="0" borderId="12" xfId="0" applyFont="1" applyBorder="1" applyAlignment="1">
      <alignment horizontal="center" vertical="center" wrapText="1"/>
    </xf>
    <xf numFmtId="0" fontId="44" fillId="32" borderId="24" xfId="0" applyFont="1" applyFill="1" applyBorder="1" applyAlignment="1">
      <alignment horizontal="justify" vertical="center" wrapText="1"/>
    </xf>
    <xf numFmtId="49" fontId="23" fillId="35" borderId="16" xfId="0" applyNumberFormat="1" applyFont="1" applyFill="1" applyBorder="1" applyAlignment="1">
      <alignment horizontal="center" vertical="center"/>
    </xf>
    <xf numFmtId="49" fontId="23" fillId="39" borderId="10" xfId="0" applyNumberFormat="1" applyFont="1" applyFill="1" applyBorder="1" applyAlignment="1">
      <alignment horizontal="center" vertical="center" wrapText="1"/>
    </xf>
    <xf numFmtId="0" fontId="60" fillId="39" borderId="0" xfId="0" applyFont="1" applyFill="1" applyAlignment="1">
      <alignment/>
    </xf>
    <xf numFmtId="4" fontId="23" fillId="39" borderId="10" xfId="0" applyNumberFormat="1" applyFont="1" applyFill="1" applyBorder="1" applyAlignment="1">
      <alignment vertical="center"/>
    </xf>
    <xf numFmtId="4" fontId="23" fillId="41" borderId="10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justify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81" fontId="49" fillId="0" borderId="16" xfId="53" applyNumberFormat="1" applyFont="1" applyFill="1" applyBorder="1" applyAlignment="1" applyProtection="1">
      <alignment horizontal="left" vertical="center"/>
      <protection hidden="1"/>
    </xf>
    <xf numFmtId="0" fontId="49" fillId="0" borderId="0" xfId="0" applyFont="1" applyAlignment="1">
      <alignment horizontal="left" vertical="center"/>
    </xf>
    <xf numFmtId="0" fontId="50" fillId="31" borderId="16" xfId="53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left" vertical="center"/>
    </xf>
    <xf numFmtId="0" fontId="26" fillId="0" borderId="0" xfId="53" applyNumberFormat="1" applyFont="1" applyFill="1" applyBorder="1" applyAlignment="1" applyProtection="1">
      <alignment horizontal="center" vertical="center"/>
      <protection hidden="1"/>
    </xf>
    <xf numFmtId="49" fontId="49" fillId="0" borderId="0" xfId="53" applyNumberFormat="1" applyFont="1" applyFill="1" applyBorder="1" applyAlignment="1" applyProtection="1">
      <alignment horizontal="center" vertical="center"/>
      <protection hidden="1"/>
    </xf>
    <xf numFmtId="181" fontId="49" fillId="0" borderId="0" xfId="53" applyNumberFormat="1" applyFont="1" applyFill="1" applyBorder="1" applyAlignment="1" applyProtection="1">
      <alignment horizontal="center" vertical="center"/>
      <protection hidden="1"/>
    </xf>
    <xf numFmtId="0" fontId="22" fillId="0" borderId="21" xfId="53" applyFont="1" applyFill="1" applyBorder="1" applyProtection="1">
      <alignment/>
      <protection hidden="1"/>
    </xf>
    <xf numFmtId="0" fontId="28" fillId="0" borderId="20" xfId="53" applyNumberFormat="1" applyFont="1" applyFill="1" applyBorder="1" applyAlignment="1" applyProtection="1">
      <alignment horizontal="center" vertical="center"/>
      <protection hidden="1"/>
    </xf>
    <xf numFmtId="0" fontId="28" fillId="0" borderId="0" xfId="53" applyNumberFormat="1" applyFont="1" applyFill="1" applyBorder="1" applyAlignment="1" applyProtection="1">
      <alignment horizontal="center" vertical="center"/>
      <protection hidden="1"/>
    </xf>
    <xf numFmtId="0" fontId="61" fillId="0" borderId="0" xfId="53" applyFont="1" applyFill="1">
      <alignment/>
      <protection/>
    </xf>
    <xf numFmtId="0" fontId="49" fillId="0" borderId="0" xfId="53" applyNumberFormat="1" applyFont="1" applyFill="1" applyBorder="1" applyAlignment="1" applyProtection="1">
      <alignment horizontal="left" vertical="top" wrapText="1"/>
      <protection hidden="1"/>
    </xf>
    <xf numFmtId="49" fontId="49" fillId="29" borderId="16" xfId="53" applyNumberFormat="1" applyFont="1" applyFill="1" applyBorder="1" applyAlignment="1" applyProtection="1">
      <alignment horizontal="center" vertical="center"/>
      <protection hidden="1"/>
    </xf>
    <xf numFmtId="181" fontId="49" fillId="29" borderId="16" xfId="53" applyNumberFormat="1" applyFont="1" applyFill="1" applyBorder="1" applyAlignment="1" applyProtection="1">
      <alignment horizontal="center" vertical="center"/>
      <protection hidden="1"/>
    </xf>
    <xf numFmtId="49" fontId="58" fillId="26" borderId="16" xfId="53" applyNumberFormat="1" applyFont="1" applyFill="1" applyBorder="1" applyAlignment="1" applyProtection="1">
      <alignment horizontal="center" vertical="center"/>
      <protection hidden="1"/>
    </xf>
    <xf numFmtId="181" fontId="58" fillId="26" borderId="16" xfId="53" applyNumberFormat="1" applyFont="1" applyFill="1" applyBorder="1" applyAlignment="1" applyProtection="1">
      <alignment horizontal="center" vertical="center"/>
      <protection hidden="1"/>
    </xf>
    <xf numFmtId="4" fontId="58" fillId="26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21" xfId="53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>
      <alignment horizontal="left" vertical="center" wrapText="1"/>
    </xf>
    <xf numFmtId="0" fontId="50" fillId="0" borderId="16" xfId="53" applyNumberFormat="1" applyFont="1" applyFill="1" applyBorder="1" applyAlignment="1" applyProtection="1">
      <alignment horizontal="left" vertical="top" wrapText="1"/>
      <protection hidden="1"/>
    </xf>
    <xf numFmtId="0" fontId="61" fillId="0" borderId="0" xfId="53" applyFont="1" applyFill="1" applyProtection="1">
      <alignment/>
      <protection hidden="1"/>
    </xf>
    <xf numFmtId="0" fontId="61" fillId="0" borderId="16" xfId="53" applyFont="1" applyFill="1" applyBorder="1" applyProtection="1">
      <alignment/>
      <protection hidden="1"/>
    </xf>
    <xf numFmtId="0" fontId="61" fillId="0" borderId="22" xfId="53" applyFont="1" applyFill="1" applyBorder="1" applyProtection="1">
      <alignment/>
      <protection hidden="1"/>
    </xf>
    <xf numFmtId="49" fontId="47" fillId="27" borderId="16" xfId="53" applyNumberFormat="1" applyFont="1" applyFill="1" applyBorder="1" applyAlignment="1" applyProtection="1">
      <alignment horizontal="center" vertical="center"/>
      <protection hidden="1"/>
    </xf>
    <xf numFmtId="171" fontId="47" fillId="27" borderId="16" xfId="53" applyNumberFormat="1" applyFont="1" applyFill="1" applyBorder="1" applyAlignment="1" applyProtection="1">
      <alignment vertical="center"/>
      <protection hidden="1"/>
    </xf>
    <xf numFmtId="4" fontId="47" fillId="27" borderId="16" xfId="53" applyNumberFormat="1" applyFont="1" applyFill="1" applyBorder="1" applyAlignment="1" applyProtection="1">
      <alignment horizontal="center" vertical="center"/>
      <protection hidden="1"/>
    </xf>
    <xf numFmtId="43" fontId="47" fillId="27" borderId="16" xfId="53" applyNumberFormat="1" applyFont="1" applyFill="1" applyBorder="1" applyAlignment="1" applyProtection="1">
      <alignment vertical="center"/>
      <protection hidden="1"/>
    </xf>
    <xf numFmtId="4" fontId="1" fillId="0" borderId="0" xfId="53" applyNumberFormat="1" applyFont="1" applyFill="1">
      <alignment/>
      <protection/>
    </xf>
    <xf numFmtId="0" fontId="25" fillId="0" borderId="22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53" applyNumberFormat="1" applyFont="1" applyFill="1" applyBorder="1" applyAlignment="1" applyProtection="1">
      <alignment horizontal="left" vertical="center" wrapText="1"/>
      <protection hidden="1"/>
    </xf>
    <xf numFmtId="49" fontId="25" fillId="42" borderId="16" xfId="53" applyNumberFormat="1" applyFont="1" applyFill="1" applyBorder="1" applyAlignment="1" applyProtection="1">
      <alignment horizontal="center" vertical="center"/>
      <protection hidden="1"/>
    </xf>
    <xf numFmtId="181" fontId="25" fillId="42" borderId="16" xfId="53" applyNumberFormat="1" applyFont="1" applyFill="1" applyBorder="1" applyAlignment="1" applyProtection="1">
      <alignment horizontal="center" vertical="center"/>
      <protection hidden="1"/>
    </xf>
    <xf numFmtId="171" fontId="25" fillId="42" borderId="16" xfId="53" applyNumberFormat="1" applyFont="1" applyFill="1" applyBorder="1" applyAlignment="1" applyProtection="1">
      <alignment horizontal="center" vertical="center"/>
      <protection hidden="1"/>
    </xf>
    <xf numFmtId="0" fontId="27" fillId="42" borderId="16" xfId="53" applyNumberFormat="1" applyFont="1" applyFill="1" applyBorder="1" applyAlignment="1" applyProtection="1">
      <alignment horizontal="left" vertical="center" wrapText="1"/>
      <protection hidden="1"/>
    </xf>
    <xf numFmtId="0" fontId="27" fillId="42" borderId="16" xfId="53" applyNumberFormat="1" applyFont="1" applyFill="1" applyBorder="1" applyAlignment="1" applyProtection="1">
      <alignment horizontal="center" vertical="center" wrapText="1"/>
      <protection hidden="1"/>
    </xf>
    <xf numFmtId="49" fontId="27" fillId="42" borderId="16" xfId="53" applyNumberFormat="1" applyFont="1" applyFill="1" applyBorder="1" applyAlignment="1" applyProtection="1">
      <alignment horizontal="center" vertical="center" wrapText="1"/>
      <protection hidden="1"/>
    </xf>
    <xf numFmtId="49" fontId="27" fillId="42" borderId="16" xfId="53" applyNumberFormat="1" applyFont="1" applyFill="1" applyBorder="1" applyAlignment="1" applyProtection="1">
      <alignment horizontal="center" vertical="center"/>
      <protection hidden="1"/>
    </xf>
    <xf numFmtId="181" fontId="27" fillId="42" borderId="16" xfId="53" applyNumberFormat="1" applyFont="1" applyFill="1" applyBorder="1" applyAlignment="1" applyProtection="1">
      <alignment horizontal="center" vertical="center"/>
      <protection hidden="1"/>
    </xf>
    <xf numFmtId="171" fontId="27" fillId="42" borderId="16" xfId="53" applyNumberFormat="1" applyFont="1" applyFill="1" applyBorder="1" applyAlignment="1" applyProtection="1">
      <alignment horizontal="center" vertical="center"/>
      <protection hidden="1"/>
    </xf>
    <xf numFmtId="0" fontId="24" fillId="31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31" borderId="16" xfId="53" applyNumberFormat="1" applyFont="1" applyFill="1" applyBorder="1" applyAlignment="1" applyProtection="1">
      <alignment horizontal="center" vertical="center" wrapText="1"/>
      <protection hidden="1"/>
    </xf>
    <xf numFmtId="49" fontId="24" fillId="31" borderId="16" xfId="53" applyNumberFormat="1" applyFont="1" applyFill="1" applyBorder="1" applyAlignment="1" applyProtection="1">
      <alignment horizontal="center" vertical="center"/>
      <protection hidden="1"/>
    </xf>
    <xf numFmtId="181" fontId="23" fillId="31" borderId="16" xfId="53" applyNumberFormat="1" applyFont="1" applyFill="1" applyBorder="1" applyAlignment="1" applyProtection="1">
      <alignment horizontal="center" vertical="center"/>
      <protection hidden="1"/>
    </xf>
    <xf numFmtId="171" fontId="23" fillId="31" borderId="16" xfId="53" applyNumberFormat="1" applyFont="1" applyFill="1" applyBorder="1" applyAlignment="1" applyProtection="1">
      <alignment horizontal="center" vertical="center"/>
      <protection hidden="1"/>
    </xf>
    <xf numFmtId="171" fontId="24" fillId="31" borderId="16" xfId="53" applyNumberFormat="1" applyFont="1" applyFill="1" applyBorder="1" applyAlignment="1" applyProtection="1">
      <alignment horizontal="center" vertical="center"/>
      <protection hidden="1"/>
    </xf>
    <xf numFmtId="0" fontId="24" fillId="31" borderId="16" xfId="53" applyNumberFormat="1" applyFont="1" applyFill="1" applyBorder="1" applyAlignment="1" applyProtection="1">
      <alignment horizontal="center" vertical="center" wrapText="1"/>
      <protection hidden="1"/>
    </xf>
    <xf numFmtId="49" fontId="24" fillId="31" borderId="16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>
      <alignment horizontal="justify" vertical="center"/>
    </xf>
    <xf numFmtId="0" fontId="23" fillId="31" borderId="16" xfId="53" applyNumberFormat="1" applyFont="1" applyFill="1" applyBorder="1" applyAlignment="1" applyProtection="1">
      <alignment horizontal="left" vertical="center" wrapText="1"/>
      <protection hidden="1"/>
    </xf>
    <xf numFmtId="0" fontId="23" fillId="31" borderId="16" xfId="0" applyFont="1" applyFill="1" applyBorder="1" applyAlignment="1">
      <alignment horizontal="center" vertical="center"/>
    </xf>
    <xf numFmtId="49" fontId="23" fillId="31" borderId="16" xfId="53" applyNumberFormat="1" applyFont="1" applyFill="1" applyBorder="1" applyAlignment="1" applyProtection="1">
      <alignment horizontal="center" vertical="center"/>
      <protection hidden="1"/>
    </xf>
    <xf numFmtId="0" fontId="23" fillId="31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31" borderId="16" xfId="0" applyFont="1" applyFill="1" applyBorder="1" applyAlignment="1">
      <alignment/>
    </xf>
    <xf numFmtId="4" fontId="23" fillId="31" borderId="16" xfId="0" applyNumberFormat="1" applyFont="1" applyFill="1" applyBorder="1" applyAlignment="1">
      <alignment horizontal="center" vertical="center"/>
    </xf>
    <xf numFmtId="0" fontId="27" fillId="42" borderId="0" xfId="0" applyFont="1" applyFill="1" applyAlignment="1">
      <alignment horizontal="center" vertical="center"/>
    </xf>
    <xf numFmtId="171" fontId="27" fillId="42" borderId="16" xfId="53" applyNumberFormat="1" applyFont="1" applyFill="1" applyBorder="1" applyAlignment="1" applyProtection="1">
      <alignment horizontal="center" vertical="center"/>
      <protection hidden="1" locked="0"/>
    </xf>
    <xf numFmtId="0" fontId="22" fillId="34" borderId="0" xfId="0" applyFont="1" applyFill="1" applyAlignment="1">
      <alignment vertical="center" wrapText="1"/>
    </xf>
    <xf numFmtId="0" fontId="27" fillId="42" borderId="16" xfId="53" applyNumberFormat="1" applyFont="1" applyFill="1" applyBorder="1" applyAlignment="1" applyProtection="1">
      <alignment horizontal="left" vertical="top" wrapText="1"/>
      <protection hidden="1"/>
    </xf>
    <xf numFmtId="0" fontId="27" fillId="31" borderId="16" xfId="53" applyNumberFormat="1" applyFont="1" applyFill="1" applyBorder="1" applyAlignment="1" applyProtection="1">
      <alignment horizontal="left" vertical="top" wrapText="1"/>
      <protection hidden="1"/>
    </xf>
    <xf numFmtId="49" fontId="27" fillId="31" borderId="16" xfId="53" applyNumberFormat="1" applyFont="1" applyFill="1" applyBorder="1" applyAlignment="1" applyProtection="1">
      <alignment horizontal="center" vertical="center"/>
      <protection hidden="1"/>
    </xf>
    <xf numFmtId="171" fontId="23" fillId="33" borderId="16" xfId="53" applyNumberFormat="1" applyFont="1" applyFill="1" applyBorder="1" applyAlignment="1" applyProtection="1">
      <alignment horizontal="center" vertical="center"/>
      <protection hidden="1"/>
    </xf>
    <xf numFmtId="0" fontId="27" fillId="33" borderId="16" xfId="53" applyNumberFormat="1" applyFont="1" applyFill="1" applyBorder="1" applyAlignment="1" applyProtection="1">
      <alignment horizontal="left" vertical="center" wrapText="1"/>
      <protection hidden="1"/>
    </xf>
    <xf numFmtId="0" fontId="27" fillId="33" borderId="16" xfId="53" applyNumberFormat="1" applyFont="1" applyFill="1" applyBorder="1" applyAlignment="1" applyProtection="1">
      <alignment horizontal="center" vertical="center" wrapText="1"/>
      <protection hidden="1"/>
    </xf>
    <xf numFmtId="49" fontId="27" fillId="33" borderId="16" xfId="53" applyNumberFormat="1" applyFont="1" applyFill="1" applyBorder="1" applyAlignment="1" applyProtection="1">
      <alignment horizontal="center" vertical="center" wrapText="1"/>
      <protection hidden="1"/>
    </xf>
    <xf numFmtId="49" fontId="27" fillId="33" borderId="16" xfId="53" applyNumberFormat="1" applyFont="1" applyFill="1" applyBorder="1" applyAlignment="1" applyProtection="1">
      <alignment horizontal="center" vertical="center"/>
      <protection hidden="1"/>
    </xf>
    <xf numFmtId="181" fontId="27" fillId="33" borderId="16" xfId="53" applyNumberFormat="1" applyFont="1" applyFill="1" applyBorder="1" applyAlignment="1" applyProtection="1">
      <alignment horizontal="center" vertical="center"/>
      <protection hidden="1"/>
    </xf>
    <xf numFmtId="171" fontId="27" fillId="33" borderId="16" xfId="53" applyNumberFormat="1" applyFont="1" applyFill="1" applyBorder="1" applyAlignment="1" applyProtection="1">
      <alignment horizontal="center" vertical="center"/>
      <protection hidden="1"/>
    </xf>
    <xf numFmtId="181" fontId="27" fillId="33" borderId="16" xfId="53" applyNumberFormat="1" applyFont="1" applyFill="1" applyBorder="1" applyAlignment="1" applyProtection="1">
      <alignment horizontal="left" vertical="center"/>
      <protection hidden="1"/>
    </xf>
    <xf numFmtId="171" fontId="27" fillId="33" borderId="16" xfId="53" applyNumberFormat="1" applyFont="1" applyFill="1" applyBorder="1" applyAlignment="1" applyProtection="1">
      <alignment horizontal="left" vertical="center"/>
      <protection hidden="1"/>
    </xf>
    <xf numFmtId="49" fontId="24" fillId="33" borderId="16" xfId="53" applyNumberFormat="1" applyFont="1" applyFill="1" applyBorder="1" applyAlignment="1" applyProtection="1">
      <alignment horizontal="center" vertical="center" wrapText="1"/>
      <protection hidden="1"/>
    </xf>
    <xf numFmtId="181" fontId="24" fillId="31" borderId="16" xfId="53" applyNumberFormat="1" applyFont="1" applyFill="1" applyBorder="1" applyAlignment="1" applyProtection="1">
      <alignment horizontal="center" vertical="center"/>
      <protection hidden="1"/>
    </xf>
    <xf numFmtId="181" fontId="23" fillId="31" borderId="16" xfId="53" applyNumberFormat="1" applyFont="1" applyFill="1" applyBorder="1" applyAlignment="1" applyProtection="1">
      <alignment horizontal="left" vertical="center"/>
      <protection hidden="1"/>
    </xf>
    <xf numFmtId="171" fontId="23" fillId="31" borderId="16" xfId="53" applyNumberFormat="1" applyFont="1" applyFill="1" applyBorder="1" applyAlignment="1" applyProtection="1">
      <alignment horizontal="left" vertical="center"/>
      <protection hidden="1"/>
    </xf>
    <xf numFmtId="171" fontId="24" fillId="31" borderId="16" xfId="53" applyNumberFormat="1" applyFont="1" applyFill="1" applyBorder="1" applyAlignment="1" applyProtection="1">
      <alignment horizontal="left" vertical="center"/>
      <protection hidden="1"/>
    </xf>
    <xf numFmtId="0" fontId="24" fillId="31" borderId="16" xfId="53" applyNumberFormat="1" applyFont="1" applyFill="1" applyBorder="1" applyAlignment="1" applyProtection="1">
      <alignment horizontal="left" vertical="top" wrapText="1"/>
      <protection hidden="1"/>
    </xf>
    <xf numFmtId="181" fontId="24" fillId="33" borderId="16" xfId="53" applyNumberFormat="1" applyFont="1" applyFill="1" applyBorder="1" applyAlignment="1" applyProtection="1">
      <alignment horizontal="left" vertical="center"/>
      <protection hidden="1"/>
    </xf>
    <xf numFmtId="171" fontId="24" fillId="33" borderId="16" xfId="53" applyNumberFormat="1" applyFont="1" applyFill="1" applyBorder="1" applyAlignment="1" applyProtection="1">
      <alignment horizontal="left" vertical="center"/>
      <protection hidden="1"/>
    </xf>
    <xf numFmtId="171" fontId="23" fillId="33" borderId="16" xfId="53" applyNumberFormat="1" applyFont="1" applyFill="1" applyBorder="1" applyAlignment="1" applyProtection="1">
      <alignment horizontal="left" vertical="center"/>
      <protection hidden="1"/>
    </xf>
    <xf numFmtId="0" fontId="27" fillId="31" borderId="16" xfId="53" applyNumberFormat="1" applyFont="1" applyFill="1" applyBorder="1" applyAlignment="1" applyProtection="1">
      <alignment horizontal="left" vertical="center" wrapText="1"/>
      <protection hidden="1"/>
    </xf>
    <xf numFmtId="181" fontId="27" fillId="31" borderId="16" xfId="53" applyNumberFormat="1" applyFont="1" applyFill="1" applyBorder="1" applyAlignment="1" applyProtection="1">
      <alignment horizontal="center" vertical="center"/>
      <protection hidden="1"/>
    </xf>
    <xf numFmtId="185" fontId="27" fillId="31" borderId="16" xfId="53" applyNumberFormat="1" applyFont="1" applyFill="1" applyBorder="1" applyAlignment="1" applyProtection="1">
      <alignment horizontal="center" vertical="center"/>
      <protection hidden="1"/>
    </xf>
    <xf numFmtId="171" fontId="27" fillId="31" borderId="16" xfId="53" applyNumberFormat="1" applyFont="1" applyFill="1" applyBorder="1" applyAlignment="1" applyProtection="1">
      <alignment horizontal="center" vertical="center"/>
      <protection hidden="1"/>
    </xf>
    <xf numFmtId="0" fontId="24" fillId="33" borderId="1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3" fillId="31" borderId="1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53" applyFont="1" applyFill="1" applyAlignment="1">
      <alignment horizontal="left" vertical="center" wrapText="1"/>
      <protection/>
    </xf>
    <xf numFmtId="0" fontId="25" fillId="0" borderId="16" xfId="53" applyFont="1" applyFill="1" applyBorder="1" applyAlignment="1">
      <alignment horizontal="center" vertical="center"/>
      <protection/>
    </xf>
    <xf numFmtId="0" fontId="25" fillId="0" borderId="0" xfId="53" applyFont="1" applyFill="1" applyAlignment="1">
      <alignment horizontal="left" vertical="center"/>
      <protection/>
    </xf>
    <xf numFmtId="0" fontId="24" fillId="0" borderId="0" xfId="0" applyFont="1" applyFill="1" applyAlignment="1">
      <alignment horizontal="left" vertical="center"/>
    </xf>
    <xf numFmtId="1" fontId="24" fillId="33" borderId="16" xfId="53" applyNumberFormat="1" applyFont="1" applyFill="1" applyBorder="1" applyAlignment="1" applyProtection="1">
      <alignment horizontal="center" vertical="center"/>
      <protection hidden="1"/>
    </xf>
    <xf numFmtId="0" fontId="25" fillId="0" borderId="17" xfId="53" applyFont="1" applyFill="1" applyBorder="1" applyAlignment="1">
      <alignment horizontal="center" vertical="center"/>
      <protection/>
    </xf>
    <xf numFmtId="0" fontId="25" fillId="0" borderId="16" xfId="53" applyFont="1" applyFill="1" applyBorder="1" applyAlignment="1">
      <alignment horizontal="left" vertical="center" wrapText="1"/>
      <protection/>
    </xf>
    <xf numFmtId="0" fontId="24" fillId="0" borderId="16" xfId="0" applyFont="1" applyBorder="1" applyAlignment="1">
      <alignment horizontal="left" vertical="center" wrapText="1"/>
    </xf>
    <xf numFmtId="181" fontId="26" fillId="0" borderId="16" xfId="53" applyNumberFormat="1" applyFont="1" applyFill="1" applyBorder="1" applyAlignment="1" applyProtection="1">
      <alignment horizontal="center" vertical="center"/>
      <protection hidden="1"/>
    </xf>
    <xf numFmtId="171" fontId="26" fillId="0" borderId="16" xfId="53" applyNumberFormat="1" applyFont="1" applyFill="1" applyBorder="1" applyAlignment="1" applyProtection="1">
      <alignment horizontal="center" vertical="center"/>
      <protection hidden="1"/>
    </xf>
    <xf numFmtId="0" fontId="26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26" fillId="0" borderId="16" xfId="53" applyNumberFormat="1" applyFont="1" applyFill="1" applyBorder="1" applyAlignment="1" applyProtection="1">
      <alignment horizontal="center" vertical="center"/>
      <protection hidden="1"/>
    </xf>
    <xf numFmtId="0" fontId="73" fillId="0" borderId="0" xfId="0" applyFont="1" applyAlignment="1">
      <alignment horizontal="left" vertical="center"/>
    </xf>
    <xf numFmtId="181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5" fillId="0" borderId="16" xfId="0" applyFont="1" applyBorder="1" applyAlignment="1">
      <alignment/>
    </xf>
    <xf numFmtId="171" fontId="27" fillId="0" borderId="16" xfId="53" applyNumberFormat="1" applyFont="1" applyFill="1" applyBorder="1" applyAlignment="1" applyProtection="1">
      <alignment horizontal="center" vertical="center"/>
      <protection hidden="1"/>
    </xf>
    <xf numFmtId="4" fontId="23" fillId="31" borderId="16" xfId="53" applyNumberFormat="1" applyFont="1" applyFill="1" applyBorder="1" applyAlignment="1" applyProtection="1">
      <alignment horizontal="center" vertical="center"/>
      <protection hidden="1"/>
    </xf>
    <xf numFmtId="4" fontId="27" fillId="42" borderId="16" xfId="53" applyNumberFormat="1" applyFont="1" applyFill="1" applyBorder="1" applyAlignment="1" applyProtection="1">
      <alignment horizontal="center" vertical="center" wrapText="1"/>
      <protection hidden="1"/>
    </xf>
    <xf numFmtId="171" fontId="23" fillId="42" borderId="16" xfId="53" applyNumberFormat="1" applyFont="1" applyFill="1" applyBorder="1" applyAlignment="1" applyProtection="1">
      <alignment horizontal="center" vertical="center"/>
      <protection hidden="1"/>
    </xf>
    <xf numFmtId="0" fontId="24" fillId="33" borderId="16" xfId="0" applyFont="1" applyFill="1" applyBorder="1" applyAlignment="1">
      <alignment/>
    </xf>
    <xf numFmtId="0" fontId="25" fillId="31" borderId="16" xfId="53" applyNumberFormat="1" applyFont="1" applyFill="1" applyBorder="1" applyAlignment="1" applyProtection="1">
      <alignment horizontal="left" vertical="center" wrapText="1"/>
      <protection hidden="1"/>
    </xf>
    <xf numFmtId="0" fontId="24" fillId="31" borderId="16" xfId="0" applyFont="1" applyFill="1" applyBorder="1" applyAlignment="1">
      <alignment/>
    </xf>
    <xf numFmtId="49" fontId="25" fillId="31" borderId="16" xfId="53" applyNumberFormat="1" applyFont="1" applyFill="1" applyBorder="1" applyAlignment="1" applyProtection="1">
      <alignment horizontal="center" vertical="center"/>
      <protection hidden="1"/>
    </xf>
    <xf numFmtId="181" fontId="25" fillId="31" borderId="16" xfId="53" applyNumberFormat="1" applyFont="1" applyFill="1" applyBorder="1" applyAlignment="1" applyProtection="1">
      <alignment horizontal="center" vertical="center"/>
      <protection hidden="1"/>
    </xf>
    <xf numFmtId="0" fontId="23" fillId="43" borderId="16" xfId="0" applyFont="1" applyFill="1" applyBorder="1" applyAlignment="1">
      <alignment horizontal="center" vertical="center"/>
    </xf>
    <xf numFmtId="49" fontId="23" fillId="43" borderId="16" xfId="0" applyNumberFormat="1" applyFont="1" applyFill="1" applyBorder="1" applyAlignment="1">
      <alignment horizontal="center" vertical="center"/>
    </xf>
    <xf numFmtId="4" fontId="23" fillId="43" borderId="16" xfId="0" applyNumberFormat="1" applyFont="1" applyFill="1" applyBorder="1" applyAlignment="1">
      <alignment horizontal="center" vertical="center"/>
    </xf>
    <xf numFmtId="0" fontId="47" fillId="43" borderId="16" xfId="53" applyNumberFormat="1" applyFont="1" applyFill="1" applyBorder="1" applyAlignment="1" applyProtection="1">
      <alignment horizontal="left" vertical="center" wrapText="1"/>
      <protection hidden="1"/>
    </xf>
    <xf numFmtId="49" fontId="47" fillId="43" borderId="16" xfId="53" applyNumberFormat="1" applyFont="1" applyFill="1" applyBorder="1" applyAlignment="1" applyProtection="1">
      <alignment horizontal="center" vertical="center"/>
      <protection hidden="1"/>
    </xf>
    <xf numFmtId="181" fontId="47" fillId="43" borderId="16" xfId="53" applyNumberFormat="1" applyFont="1" applyFill="1" applyBorder="1" applyAlignment="1" applyProtection="1">
      <alignment horizontal="center" vertical="center"/>
      <protection hidden="1"/>
    </xf>
    <xf numFmtId="4" fontId="47" fillId="43" borderId="16" xfId="53" applyNumberFormat="1" applyFont="1" applyFill="1" applyBorder="1" applyAlignment="1" applyProtection="1">
      <alignment horizontal="center" vertical="center"/>
      <protection hidden="1"/>
    </xf>
    <xf numFmtId="43" fontId="23" fillId="43" borderId="16" xfId="0" applyNumberFormat="1" applyFont="1" applyFill="1" applyBorder="1" applyAlignment="1">
      <alignment horizontal="center" vertical="center"/>
    </xf>
    <xf numFmtId="0" fontId="49" fillId="31" borderId="16" xfId="53" applyNumberFormat="1" applyFont="1" applyFill="1" applyBorder="1" applyAlignment="1" applyProtection="1">
      <alignment horizontal="left" vertical="center" wrapText="1"/>
      <protection hidden="1"/>
    </xf>
    <xf numFmtId="0" fontId="50" fillId="31" borderId="0" xfId="53" applyFont="1" applyFill="1" applyAlignment="1">
      <alignment horizontal="left" vertical="center" wrapText="1"/>
      <protection/>
    </xf>
    <xf numFmtId="0" fontId="25" fillId="0" borderId="16" xfId="0" applyFont="1" applyFill="1" applyBorder="1" applyAlignment="1">
      <alignment/>
    </xf>
    <xf numFmtId="0" fontId="27" fillId="31" borderId="16" xfId="0" applyFont="1" applyFill="1" applyBorder="1" applyAlignment="1">
      <alignment/>
    </xf>
    <xf numFmtId="0" fontId="58" fillId="44" borderId="16" xfId="53" applyNumberFormat="1" applyFont="1" applyFill="1" applyBorder="1" applyAlignment="1" applyProtection="1">
      <alignment horizontal="left" vertical="center" wrapText="1"/>
      <protection hidden="1"/>
    </xf>
    <xf numFmtId="49" fontId="58" fillId="44" borderId="16" xfId="53" applyNumberFormat="1" applyFont="1" applyFill="1" applyBorder="1" applyAlignment="1" applyProtection="1">
      <alignment horizontal="center" vertical="center"/>
      <protection hidden="1"/>
    </xf>
    <xf numFmtId="181" fontId="58" fillId="44" borderId="16" xfId="53" applyNumberFormat="1" applyFont="1" applyFill="1" applyBorder="1" applyAlignment="1" applyProtection="1">
      <alignment horizontal="center" vertical="center"/>
      <protection hidden="1"/>
    </xf>
    <xf numFmtId="171" fontId="58" fillId="44" borderId="16" xfId="53" applyNumberFormat="1" applyFont="1" applyFill="1" applyBorder="1" applyAlignment="1" applyProtection="1">
      <alignment horizontal="center" vertical="center"/>
      <protection hidden="1"/>
    </xf>
    <xf numFmtId="4" fontId="58" fillId="44" borderId="16" xfId="53" applyNumberFormat="1" applyFont="1" applyFill="1" applyBorder="1" applyAlignment="1" applyProtection="1">
      <alignment horizontal="center" vertical="center"/>
      <protection hidden="1"/>
    </xf>
    <xf numFmtId="171" fontId="58" fillId="44" borderId="16" xfId="53" applyNumberFormat="1" applyFont="1" applyFill="1" applyBorder="1" applyAlignment="1" applyProtection="1">
      <alignment horizontal="right" vertical="center"/>
      <protection hidden="1"/>
    </xf>
    <xf numFmtId="181" fontId="58" fillId="44" borderId="16" xfId="53" applyNumberFormat="1" applyFont="1" applyFill="1" applyBorder="1" applyAlignment="1" applyProtection="1">
      <alignment horizontal="left" vertical="center"/>
      <protection hidden="1"/>
    </xf>
    <xf numFmtId="171" fontId="58" fillId="44" borderId="16" xfId="53" applyNumberFormat="1" applyFont="1" applyFill="1" applyBorder="1" applyAlignment="1" applyProtection="1">
      <alignment horizontal="left" vertical="center"/>
      <protection hidden="1"/>
    </xf>
    <xf numFmtId="0" fontId="58" fillId="44" borderId="16" xfId="53" applyNumberFormat="1" applyFont="1" applyFill="1" applyBorder="1" applyAlignment="1" applyProtection="1">
      <alignment horizontal="center" vertical="center" wrapText="1"/>
      <protection hidden="1"/>
    </xf>
    <xf numFmtId="4" fontId="58" fillId="44" borderId="16" xfId="53" applyNumberFormat="1" applyFont="1" applyFill="1" applyBorder="1" applyAlignment="1" applyProtection="1">
      <alignment horizontal="center" vertical="center" wrapText="1"/>
      <protection hidden="1"/>
    </xf>
    <xf numFmtId="0" fontId="58" fillId="44" borderId="16" xfId="53" applyNumberFormat="1" applyFont="1" applyFill="1" applyBorder="1" applyAlignment="1" applyProtection="1">
      <alignment horizontal="left" vertical="top" wrapText="1"/>
      <protection hidden="1"/>
    </xf>
    <xf numFmtId="2" fontId="50" fillId="31" borderId="0" xfId="53" applyNumberFormat="1" applyFont="1" applyFill="1" applyAlignment="1">
      <alignment horizontal="left" vertical="center" wrapText="1"/>
      <protection/>
    </xf>
    <xf numFmtId="4" fontId="23" fillId="34" borderId="16" xfId="53" applyNumberFormat="1" applyFont="1" applyFill="1" applyBorder="1" applyAlignment="1" applyProtection="1">
      <alignment horizontal="center" vertical="center"/>
      <protection hidden="1"/>
    </xf>
    <xf numFmtId="4" fontId="23" fillId="0" borderId="16" xfId="53" applyNumberFormat="1" applyFont="1" applyFill="1" applyBorder="1" applyAlignment="1" applyProtection="1">
      <alignment horizontal="center" vertical="center"/>
      <protection hidden="1"/>
    </xf>
    <xf numFmtId="4" fontId="24" fillId="0" borderId="16" xfId="53" applyNumberFormat="1" applyFont="1" applyFill="1" applyBorder="1" applyAlignment="1" applyProtection="1">
      <alignment horizontal="center" vertical="center"/>
      <protection hidden="1"/>
    </xf>
    <xf numFmtId="4" fontId="27" fillId="42" borderId="16" xfId="53" applyNumberFormat="1" applyFont="1" applyFill="1" applyBorder="1" applyAlignment="1" applyProtection="1">
      <alignment horizontal="center" vertical="center"/>
      <protection hidden="1"/>
    </xf>
    <xf numFmtId="171" fontId="23" fillId="31" borderId="16" xfId="0" applyNumberFormat="1" applyFont="1" applyFill="1" applyBorder="1" applyAlignment="1">
      <alignment horizontal="center" vertical="center"/>
    </xf>
    <xf numFmtId="43" fontId="23" fillId="31" borderId="16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justify" vertical="center" wrapText="1"/>
    </xf>
    <xf numFmtId="0" fontId="53" fillId="8" borderId="12" xfId="0" applyFont="1" applyFill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4" fontId="24" fillId="0" borderId="11" xfId="0" applyNumberFormat="1" applyFont="1" applyBorder="1" applyAlignment="1">
      <alignment vertical="center"/>
    </xf>
    <xf numFmtId="4" fontId="24" fillId="8" borderId="15" xfId="0" applyNumberFormat="1" applyFont="1" applyFill="1" applyBorder="1" applyAlignment="1">
      <alignment vertical="center"/>
    </xf>
    <xf numFmtId="4" fontId="29" fillId="8" borderId="16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4" fillId="4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4" fillId="4" borderId="28" xfId="0" applyFont="1" applyFill="1" applyBorder="1" applyAlignment="1">
      <alignment horizontal="center" vertical="center"/>
    </xf>
    <xf numFmtId="0" fontId="44" fillId="4" borderId="29" xfId="0" applyFont="1" applyFill="1" applyBorder="1" applyAlignment="1">
      <alignment horizontal="center" vertical="center"/>
    </xf>
    <xf numFmtId="0" fontId="19" fillId="0" borderId="17" xfId="53" applyNumberFormat="1" applyFont="1" applyFill="1" applyBorder="1" applyAlignment="1" applyProtection="1">
      <alignment horizontal="center" vertical="center"/>
      <protection hidden="1"/>
    </xf>
    <xf numFmtId="0" fontId="19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19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0" fontId="22" fillId="0" borderId="19" xfId="53" applyNumberFormat="1" applyFont="1" applyFill="1" applyBorder="1" applyAlignment="1" applyProtection="1">
      <alignment horizontal="center" vertical="center"/>
      <protection hidden="1"/>
    </xf>
    <xf numFmtId="0" fontId="22" fillId="0" borderId="20" xfId="5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48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2" fillId="0" borderId="19" xfId="53" applyNumberFormat="1" applyFont="1" applyFill="1" applyBorder="1" applyAlignment="1" applyProtection="1">
      <alignment vertical="center"/>
      <protection hidden="1"/>
    </xf>
    <xf numFmtId="0" fontId="22" fillId="0" borderId="20" xfId="53" applyNumberFormat="1" applyFont="1" applyFill="1" applyBorder="1" applyAlignment="1" applyProtection="1">
      <alignment vertical="center"/>
      <protection hidden="1"/>
    </xf>
    <xf numFmtId="0" fontId="1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22" xfId="53" applyNumberFormat="1" applyFont="1" applyFill="1" applyBorder="1" applyAlignment="1" applyProtection="1">
      <alignment horizontal="center" vertical="center"/>
      <protection hidden="1"/>
    </xf>
    <xf numFmtId="0" fontId="26" fillId="0" borderId="19" xfId="53" applyNumberFormat="1" applyFont="1" applyFill="1" applyBorder="1" applyAlignment="1" applyProtection="1">
      <alignment horizontal="center" vertical="center"/>
      <protection hidden="1"/>
    </xf>
    <xf numFmtId="0" fontId="26" fillId="0" borderId="20" xfId="53" applyNumberFormat="1" applyFont="1" applyFill="1" applyBorder="1" applyAlignment="1" applyProtection="1">
      <alignment horizontal="center" vertical="center"/>
      <protection hidden="1"/>
    </xf>
    <xf numFmtId="0" fontId="19" fillId="0" borderId="30" xfId="53" applyNumberFormat="1" applyFont="1" applyFill="1" applyBorder="1" applyAlignment="1" applyProtection="1">
      <alignment horizontal="center" vertical="center"/>
      <protection hidden="1"/>
    </xf>
    <xf numFmtId="0" fontId="19" fillId="0" borderId="31" xfId="53" applyNumberFormat="1" applyFont="1" applyFill="1" applyBorder="1" applyAlignment="1" applyProtection="1">
      <alignment horizontal="center" vertical="center"/>
      <protection hidden="1"/>
    </xf>
    <xf numFmtId="0" fontId="19" fillId="0" borderId="32" xfId="53" applyNumberFormat="1" applyFont="1" applyFill="1" applyBorder="1" applyAlignment="1" applyProtection="1">
      <alignment horizontal="center" vertical="center"/>
      <protection hidden="1"/>
    </xf>
    <xf numFmtId="0" fontId="19" fillId="0" borderId="33" xfId="53" applyNumberFormat="1" applyFont="1" applyFill="1" applyBorder="1" applyAlignment="1" applyProtection="1">
      <alignment horizontal="center" vertical="center"/>
      <protection hidden="1"/>
    </xf>
    <xf numFmtId="0" fontId="22" fillId="0" borderId="34" xfId="53" applyNumberFormat="1" applyFont="1" applyFill="1" applyBorder="1" applyAlignment="1" applyProtection="1">
      <alignment horizontal="center" vertical="center"/>
      <protection hidden="1"/>
    </xf>
    <xf numFmtId="0" fontId="22" fillId="0" borderId="35" xfId="53" applyNumberFormat="1" applyFont="1" applyFill="1" applyBorder="1" applyAlignment="1" applyProtection="1">
      <alignment horizontal="center" vertical="center"/>
      <protection hidden="1"/>
    </xf>
    <xf numFmtId="0" fontId="22" fillId="0" borderId="29" xfId="53" applyNumberFormat="1" applyFont="1" applyFill="1" applyBorder="1" applyAlignment="1" applyProtection="1">
      <alignment horizontal="center" vertical="center"/>
      <protection hidden="1"/>
    </xf>
    <xf numFmtId="0" fontId="26" fillId="0" borderId="22" xfId="53" applyNumberFormat="1" applyFont="1" applyFill="1" applyBorder="1" applyAlignment="1" applyProtection="1">
      <alignment horizontal="center" vertical="center"/>
      <protection hidden="1"/>
    </xf>
    <xf numFmtId="0" fontId="26" fillId="0" borderId="30" xfId="53" applyNumberFormat="1" applyFont="1" applyFill="1" applyBorder="1" applyAlignment="1" applyProtection="1">
      <alignment horizontal="center" vertical="center"/>
      <protection hidden="1"/>
    </xf>
    <xf numFmtId="0" fontId="26" fillId="0" borderId="31" xfId="53" applyNumberFormat="1" applyFont="1" applyFill="1" applyBorder="1" applyAlignment="1" applyProtection="1">
      <alignment horizontal="center" vertical="center"/>
      <protection hidden="1"/>
    </xf>
    <xf numFmtId="0" fontId="26" fillId="0" borderId="32" xfId="53" applyNumberFormat="1" applyFont="1" applyFill="1" applyBorder="1" applyAlignment="1" applyProtection="1">
      <alignment horizontal="center" vertical="center"/>
      <protection hidden="1"/>
    </xf>
    <xf numFmtId="0" fontId="26" fillId="0" borderId="33" xfId="53" applyNumberFormat="1" applyFont="1" applyFill="1" applyBorder="1" applyAlignment="1" applyProtection="1">
      <alignment horizontal="center" vertical="center"/>
      <protection hidden="1"/>
    </xf>
    <xf numFmtId="0" fontId="19" fillId="0" borderId="0" xfId="53" applyNumberFormat="1" applyFont="1" applyFill="1" applyBorder="1" applyAlignment="1" applyProtection="1">
      <alignment horizontal="center" vertical="center"/>
      <protection hidden="1"/>
    </xf>
    <xf numFmtId="0" fontId="19" fillId="0" borderId="21" xfId="53" applyNumberFormat="1" applyFont="1" applyFill="1" applyBorder="1" applyAlignment="1" applyProtection="1">
      <alignment horizontal="center" vertical="center"/>
      <protection hidden="1"/>
    </xf>
    <xf numFmtId="0" fontId="19" fillId="0" borderId="34" xfId="53" applyNumberFormat="1" applyFont="1" applyFill="1" applyBorder="1" applyAlignment="1" applyProtection="1">
      <alignment horizontal="center" vertical="center"/>
      <protection hidden="1"/>
    </xf>
    <xf numFmtId="0" fontId="19" fillId="0" borderId="35" xfId="53" applyNumberFormat="1" applyFont="1" applyFill="1" applyBorder="1" applyAlignment="1" applyProtection="1">
      <alignment horizontal="center" vertical="center"/>
      <protection hidden="1"/>
    </xf>
    <xf numFmtId="0" fontId="19" fillId="0" borderId="29" xfId="53" applyNumberFormat="1" applyFont="1" applyFill="1" applyBorder="1" applyAlignment="1" applyProtection="1">
      <alignment horizontal="center" vertical="center"/>
      <protection hidden="1"/>
    </xf>
    <xf numFmtId="0" fontId="26" fillId="0" borderId="0" xfId="53" applyNumberFormat="1" applyFont="1" applyFill="1" applyBorder="1" applyAlignment="1" applyProtection="1">
      <alignment horizontal="center" vertical="center"/>
      <protection hidden="1"/>
    </xf>
    <xf numFmtId="0" fontId="26" fillId="0" borderId="21" xfId="5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right" vertical="center" wrapText="1"/>
    </xf>
    <xf numFmtId="0" fontId="48" fillId="0" borderId="35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0" fontId="23" fillId="34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3" fillId="8" borderId="12" xfId="0" applyFont="1" applyFill="1" applyBorder="1" applyAlignment="1">
      <alignment horizontal="left" vertical="center"/>
    </xf>
    <xf numFmtId="0" fontId="23" fillId="8" borderId="13" xfId="0" applyFont="1" applyFill="1" applyBorder="1" applyAlignment="1">
      <alignment horizontal="lef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57" fillId="0" borderId="23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03"/>
  <sheetViews>
    <sheetView zoomScale="96" zoomScaleNormal="96" zoomScalePageLayoutView="0" workbookViewId="0" topLeftCell="A1">
      <selection activeCell="B26" sqref="B26"/>
    </sheetView>
  </sheetViews>
  <sheetFormatPr defaultColWidth="9.125" defaultRowHeight="12.75"/>
  <cols>
    <col min="1" max="1" width="32.875" style="257" customWidth="1"/>
    <col min="2" max="2" width="44.125" style="1" customWidth="1"/>
    <col min="3" max="3" width="20.625" style="249" customWidth="1"/>
    <col min="4" max="4" width="13.125" style="2" bestFit="1" customWidth="1"/>
    <col min="5" max="16384" width="9.125" style="2" customWidth="1"/>
  </cols>
  <sheetData>
    <row r="1" spans="1:3" ht="15">
      <c r="A1" s="250"/>
      <c r="B1" s="3"/>
      <c r="C1" s="402" t="s">
        <v>221</v>
      </c>
    </row>
    <row r="2" spans="1:3" ht="15">
      <c r="A2" s="250"/>
      <c r="B2" s="670" t="s">
        <v>0</v>
      </c>
      <c r="C2" s="670"/>
    </row>
    <row r="3" spans="1:3" ht="15">
      <c r="A3" s="670" t="s">
        <v>368</v>
      </c>
      <c r="B3" s="670"/>
      <c r="C3" s="670"/>
    </row>
    <row r="4" spans="1:3" ht="51" customHeight="1">
      <c r="A4" s="674" t="s">
        <v>369</v>
      </c>
      <c r="B4" s="674"/>
      <c r="C4" s="674"/>
    </row>
    <row r="5" spans="1:3" ht="12.75" customHeight="1" hidden="1">
      <c r="A5" s="4"/>
      <c r="B5" s="4"/>
      <c r="C5" s="5"/>
    </row>
    <row r="6" spans="1:3" ht="34.5" customHeight="1">
      <c r="A6" s="477" t="s">
        <v>1</v>
      </c>
      <c r="B6" s="478" t="s">
        <v>2</v>
      </c>
      <c r="C6" s="479">
        <v>2021</v>
      </c>
    </row>
    <row r="7" spans="1:3" ht="25.5" customHeight="1">
      <c r="A7" s="419" t="s">
        <v>3</v>
      </c>
      <c r="B7" s="420" t="s">
        <v>302</v>
      </c>
      <c r="C7" s="421">
        <f>C8+C10+C12+C15+C18</f>
        <v>32849600</v>
      </c>
    </row>
    <row r="8" spans="1:3" ht="17.25" customHeight="1">
      <c r="A8" s="251" t="s">
        <v>4</v>
      </c>
      <c r="B8" s="187" t="s">
        <v>301</v>
      </c>
      <c r="C8" s="242">
        <f>C9</f>
        <v>4583300</v>
      </c>
    </row>
    <row r="9" spans="1:3" s="7" customFormat="1" ht="18.75" customHeight="1">
      <c r="A9" s="252" t="s">
        <v>5</v>
      </c>
      <c r="B9" s="188" t="s">
        <v>6</v>
      </c>
      <c r="C9" s="243">
        <v>4583300</v>
      </c>
    </row>
    <row r="10" spans="1:3" s="7" customFormat="1" ht="44.25" customHeight="1">
      <c r="A10" s="251" t="s">
        <v>231</v>
      </c>
      <c r="B10" s="187" t="s">
        <v>303</v>
      </c>
      <c r="C10" s="242">
        <f>C11</f>
        <v>1960600</v>
      </c>
    </row>
    <row r="11" spans="1:3" s="7" customFormat="1" ht="41.25" customHeight="1">
      <c r="A11" s="252" t="s">
        <v>232</v>
      </c>
      <c r="B11" s="188" t="s">
        <v>215</v>
      </c>
      <c r="C11" s="243">
        <v>1960600</v>
      </c>
    </row>
    <row r="12" spans="1:3" ht="16.5" customHeight="1">
      <c r="A12" s="251" t="s">
        <v>7</v>
      </c>
      <c r="B12" s="189" t="s">
        <v>304</v>
      </c>
      <c r="C12" s="242">
        <f>C13+C14</f>
        <v>25971700</v>
      </c>
    </row>
    <row r="13" spans="1:3" s="7" customFormat="1" ht="15.75" customHeight="1">
      <c r="A13" s="252" t="s">
        <v>8</v>
      </c>
      <c r="B13" s="190" t="s">
        <v>9</v>
      </c>
      <c r="C13" s="243">
        <v>3926700</v>
      </c>
    </row>
    <row r="14" spans="1:3" s="7" customFormat="1" ht="17.25" customHeight="1">
      <c r="A14" s="252" t="s">
        <v>10</v>
      </c>
      <c r="B14" s="190" t="s">
        <v>11</v>
      </c>
      <c r="C14" s="243">
        <v>22045000</v>
      </c>
    </row>
    <row r="15" spans="1:3" s="10" customFormat="1" ht="15" customHeight="1">
      <c r="A15" s="251" t="s">
        <v>12</v>
      </c>
      <c r="B15" s="189" t="s">
        <v>305</v>
      </c>
      <c r="C15" s="244">
        <f>C16</f>
        <v>10000</v>
      </c>
    </row>
    <row r="16" spans="1:12" s="7" customFormat="1" ht="84.75" customHeight="1">
      <c r="A16" s="252" t="s">
        <v>13</v>
      </c>
      <c r="B16" s="190" t="s">
        <v>14</v>
      </c>
      <c r="C16" s="243">
        <v>10000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s="8" customFormat="1" ht="66" hidden="1">
      <c r="A17" s="253" t="s">
        <v>15</v>
      </c>
      <c r="B17" s="191" t="s">
        <v>16</v>
      </c>
      <c r="C17" s="243"/>
      <c r="D17" s="12"/>
      <c r="E17" s="12"/>
      <c r="F17" s="12"/>
      <c r="G17" s="12"/>
      <c r="H17" s="12"/>
      <c r="I17" s="12"/>
      <c r="J17" s="12"/>
      <c r="K17" s="12"/>
      <c r="L17" s="12"/>
    </row>
    <row r="18" spans="1:3" s="10" customFormat="1" ht="48" customHeight="1">
      <c r="A18" s="251" t="s">
        <v>299</v>
      </c>
      <c r="B18" s="494" t="s">
        <v>300</v>
      </c>
      <c r="C18" s="244">
        <f>C19</f>
        <v>324000</v>
      </c>
    </row>
    <row r="19" spans="1:12" s="7" customFormat="1" ht="74.25" customHeight="1">
      <c r="A19" s="252" t="s">
        <v>361</v>
      </c>
      <c r="B19" s="422" t="s">
        <v>307</v>
      </c>
      <c r="C19" s="243">
        <v>324000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1:12" s="7" customFormat="1" ht="24" customHeight="1">
      <c r="A20" s="416" t="s">
        <v>17</v>
      </c>
      <c r="B20" s="417" t="s">
        <v>306</v>
      </c>
      <c r="C20" s="418">
        <f>C25+C27+C21</f>
        <v>6739792.8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1:12" s="7" customFormat="1" ht="45.75" customHeight="1">
      <c r="A21" s="306" t="s">
        <v>470</v>
      </c>
      <c r="B21" s="512" t="s">
        <v>294</v>
      </c>
      <c r="C21" s="305">
        <f>C23+C22+C24</f>
        <v>4452963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2" s="7" customFormat="1" ht="84" customHeight="1">
      <c r="A22" s="511" t="s">
        <v>348</v>
      </c>
      <c r="B22" s="191" t="s">
        <v>362</v>
      </c>
      <c r="C22" s="245">
        <v>4268780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1:12" s="7" customFormat="1" ht="89.25" customHeight="1">
      <c r="A23" s="403" t="s">
        <v>472</v>
      </c>
      <c r="B23" s="499" t="s">
        <v>471</v>
      </c>
      <c r="C23" s="245">
        <v>66555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1:12" s="7" customFormat="1" ht="45.75" customHeight="1">
      <c r="A24" s="520" t="s">
        <v>367</v>
      </c>
      <c r="B24" s="521" t="s">
        <v>473</v>
      </c>
      <c r="C24" s="245">
        <v>117628</v>
      </c>
      <c r="D24" s="11"/>
      <c r="E24" s="11"/>
      <c r="F24" s="11"/>
      <c r="G24" s="11"/>
      <c r="H24" s="11"/>
      <c r="I24" s="11"/>
      <c r="J24" s="11"/>
      <c r="K24" s="11"/>
      <c r="L24" s="11"/>
    </row>
    <row r="25" spans="1:12" s="9" customFormat="1" ht="27.75" customHeight="1">
      <c r="A25" s="518" t="s">
        <v>349</v>
      </c>
      <c r="B25" s="519" t="s">
        <v>82</v>
      </c>
      <c r="C25" s="308">
        <f>C26</f>
        <v>2048194.8</v>
      </c>
      <c r="D25" s="14"/>
      <c r="E25" s="14"/>
      <c r="F25" s="14"/>
      <c r="G25" s="14"/>
      <c r="H25" s="14"/>
      <c r="I25" s="14"/>
      <c r="J25" s="14"/>
      <c r="K25" s="14"/>
      <c r="L25" s="14"/>
    </row>
    <row r="26" spans="1:12" s="9" customFormat="1" ht="81.75" customHeight="1">
      <c r="A26" s="252" t="s">
        <v>350</v>
      </c>
      <c r="B26" s="190" t="s">
        <v>363</v>
      </c>
      <c r="C26" s="245">
        <v>2048194.8</v>
      </c>
      <c r="D26" s="522"/>
      <c r="E26" s="522"/>
      <c r="F26" s="14"/>
      <c r="G26" s="14"/>
      <c r="H26" s="14"/>
      <c r="I26" s="14"/>
      <c r="J26" s="14"/>
      <c r="K26" s="14"/>
      <c r="L26" s="14"/>
    </row>
    <row r="27" spans="1:12" s="9" customFormat="1" ht="50.25" customHeight="1">
      <c r="A27" s="306" t="s">
        <v>351</v>
      </c>
      <c r="B27" s="307" t="s">
        <v>162</v>
      </c>
      <c r="C27" s="308">
        <f>C28</f>
        <v>238635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2" s="7" customFormat="1" ht="65.25" customHeight="1">
      <c r="A28" s="403" t="s">
        <v>352</v>
      </c>
      <c r="B28" s="398" t="s">
        <v>364</v>
      </c>
      <c r="C28" s="245">
        <v>238635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s="9" customFormat="1" ht="15">
      <c r="A29" s="673" t="s">
        <v>18</v>
      </c>
      <c r="B29" s="673"/>
      <c r="C29" s="241">
        <f>C7+C20</f>
        <v>39589392.8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1:3" s="13" customFormat="1" ht="15">
      <c r="A30" s="671"/>
      <c r="B30" s="671"/>
      <c r="C30" s="671"/>
    </row>
    <row r="31" spans="1:3" s="13" customFormat="1" ht="15">
      <c r="A31" s="254"/>
      <c r="B31" s="176"/>
      <c r="C31" s="246"/>
    </row>
    <row r="32" spans="1:3" s="13" customFormat="1" ht="15">
      <c r="A32" s="671"/>
      <c r="B32" s="671"/>
      <c r="C32" s="672"/>
    </row>
    <row r="33" spans="1:3" s="13" customFormat="1" ht="15">
      <c r="A33" s="254"/>
      <c r="B33" s="176"/>
      <c r="C33" s="246"/>
    </row>
    <row r="34" spans="1:3" s="13" customFormat="1" ht="15">
      <c r="A34" s="254"/>
      <c r="B34" s="176"/>
      <c r="C34" s="246"/>
    </row>
    <row r="35" spans="1:3" s="13" customFormat="1" ht="15">
      <c r="A35" s="254"/>
      <c r="B35" s="176"/>
      <c r="C35" s="246"/>
    </row>
    <row r="36" spans="1:3" s="13" customFormat="1" ht="15">
      <c r="A36" s="254"/>
      <c r="B36" s="176"/>
      <c r="C36" s="246"/>
    </row>
    <row r="37" spans="1:3" s="13" customFormat="1" ht="15">
      <c r="A37" s="254"/>
      <c r="B37" s="176"/>
      <c r="C37" s="246"/>
    </row>
    <row r="38" spans="1:3" s="13" customFormat="1" ht="15">
      <c r="A38" s="254"/>
      <c r="B38" s="176"/>
      <c r="C38" s="246"/>
    </row>
    <row r="39" spans="1:3" s="13" customFormat="1" ht="15">
      <c r="A39" s="254"/>
      <c r="B39" s="176"/>
      <c r="C39" s="246"/>
    </row>
    <row r="40" spans="1:3" s="13" customFormat="1" ht="15">
      <c r="A40" s="254"/>
      <c r="B40" s="176"/>
      <c r="C40" s="246"/>
    </row>
    <row r="41" spans="1:3" s="13" customFormat="1" ht="15">
      <c r="A41" s="254"/>
      <c r="B41" s="176"/>
      <c r="C41" s="246"/>
    </row>
    <row r="42" spans="1:3" s="13" customFormat="1" ht="15">
      <c r="A42" s="254"/>
      <c r="B42" s="176"/>
      <c r="C42" s="246"/>
    </row>
    <row r="43" spans="1:3" s="13" customFormat="1" ht="15">
      <c r="A43" s="254"/>
      <c r="B43" s="176"/>
      <c r="C43" s="246"/>
    </row>
    <row r="44" spans="1:3" s="13" customFormat="1" ht="15">
      <c r="A44" s="254"/>
      <c r="B44" s="176"/>
      <c r="C44" s="246"/>
    </row>
    <row r="45" spans="1:3" s="13" customFormat="1" ht="15">
      <c r="A45" s="254"/>
      <c r="B45" s="176"/>
      <c r="C45" s="246"/>
    </row>
    <row r="46" spans="1:3" s="13" customFormat="1" ht="15">
      <c r="A46" s="254"/>
      <c r="B46" s="176"/>
      <c r="C46" s="246"/>
    </row>
    <row r="47" spans="1:3" s="13" customFormat="1" ht="15">
      <c r="A47" s="254"/>
      <c r="B47" s="176"/>
      <c r="C47" s="246"/>
    </row>
    <row r="48" spans="1:3" s="13" customFormat="1" ht="15">
      <c r="A48" s="254"/>
      <c r="B48" s="176"/>
      <c r="C48" s="246"/>
    </row>
    <row r="49" spans="1:3" s="13" customFormat="1" ht="15">
      <c r="A49" s="254"/>
      <c r="B49" s="176"/>
      <c r="C49" s="246"/>
    </row>
    <row r="50" spans="1:3" s="13" customFormat="1" ht="15">
      <c r="A50" s="254"/>
      <c r="B50" s="176"/>
      <c r="C50" s="246"/>
    </row>
    <row r="51" spans="1:3" s="13" customFormat="1" ht="15">
      <c r="A51" s="254"/>
      <c r="B51" s="176"/>
      <c r="C51" s="246"/>
    </row>
    <row r="52" spans="1:3" s="13" customFormat="1" ht="15">
      <c r="A52" s="254"/>
      <c r="B52" s="176"/>
      <c r="C52" s="246"/>
    </row>
    <row r="53" spans="1:3" s="13" customFormat="1" ht="15">
      <c r="A53" s="254"/>
      <c r="B53" s="176"/>
      <c r="C53" s="246"/>
    </row>
    <row r="54" spans="1:3" s="13" customFormat="1" ht="15">
      <c r="A54" s="254"/>
      <c r="B54" s="176"/>
      <c r="C54" s="246"/>
    </row>
    <row r="55" spans="1:3" s="13" customFormat="1" ht="15">
      <c r="A55" s="254"/>
      <c r="B55" s="176"/>
      <c r="C55" s="246"/>
    </row>
    <row r="56" spans="1:3" s="13" customFormat="1" ht="15">
      <c r="A56" s="254"/>
      <c r="B56" s="176"/>
      <c r="C56" s="246"/>
    </row>
    <row r="57" spans="1:3" s="13" customFormat="1" ht="15">
      <c r="A57" s="254"/>
      <c r="B57" s="176"/>
      <c r="C57" s="246"/>
    </row>
    <row r="58" spans="1:3" s="13" customFormat="1" ht="15">
      <c r="A58" s="254"/>
      <c r="B58" s="176"/>
      <c r="C58" s="246"/>
    </row>
    <row r="59" spans="1:3" s="13" customFormat="1" ht="15">
      <c r="A59" s="254"/>
      <c r="B59" s="176"/>
      <c r="C59" s="246"/>
    </row>
    <row r="60" spans="1:3" s="13" customFormat="1" ht="15">
      <c r="A60" s="254"/>
      <c r="B60" s="176"/>
      <c r="C60" s="246"/>
    </row>
    <row r="61" spans="1:3" s="13" customFormat="1" ht="15">
      <c r="A61" s="254"/>
      <c r="B61" s="176"/>
      <c r="C61" s="246"/>
    </row>
    <row r="62" spans="1:3" s="13" customFormat="1" ht="15">
      <c r="A62" s="254"/>
      <c r="B62" s="176"/>
      <c r="C62" s="246"/>
    </row>
    <row r="63" spans="1:3" s="13" customFormat="1" ht="15">
      <c r="A63" s="254"/>
      <c r="B63" s="176"/>
      <c r="C63" s="246"/>
    </row>
    <row r="64" spans="1:3" s="13" customFormat="1" ht="15">
      <c r="A64" s="254"/>
      <c r="B64" s="176"/>
      <c r="C64" s="246"/>
    </row>
    <row r="65" spans="1:3" s="13" customFormat="1" ht="15">
      <c r="A65" s="254"/>
      <c r="B65" s="176"/>
      <c r="C65" s="246"/>
    </row>
    <row r="66" spans="1:3" s="13" customFormat="1" ht="15">
      <c r="A66" s="254"/>
      <c r="B66" s="176"/>
      <c r="C66" s="246"/>
    </row>
    <row r="67" spans="1:3" s="13" customFormat="1" ht="15">
      <c r="A67" s="254"/>
      <c r="B67" s="176"/>
      <c r="C67" s="246"/>
    </row>
    <row r="68" spans="1:3" s="13" customFormat="1" ht="15">
      <c r="A68" s="254"/>
      <c r="B68" s="176"/>
      <c r="C68" s="246"/>
    </row>
    <row r="69" spans="1:3" s="13" customFormat="1" ht="15">
      <c r="A69" s="254"/>
      <c r="B69" s="176"/>
      <c r="C69" s="246"/>
    </row>
    <row r="70" spans="1:3" s="13" customFormat="1" ht="15">
      <c r="A70" s="254"/>
      <c r="B70" s="176"/>
      <c r="C70" s="246"/>
    </row>
    <row r="71" spans="1:3" s="13" customFormat="1" ht="15">
      <c r="A71" s="254"/>
      <c r="B71" s="176"/>
      <c r="C71" s="246"/>
    </row>
    <row r="72" spans="1:3" s="13" customFormat="1" ht="15">
      <c r="A72" s="254"/>
      <c r="B72" s="176"/>
      <c r="C72" s="246"/>
    </row>
    <row r="73" spans="1:3" s="13" customFormat="1" ht="15">
      <c r="A73" s="254"/>
      <c r="B73" s="176"/>
      <c r="C73" s="246"/>
    </row>
    <row r="74" spans="1:3" s="13" customFormat="1" ht="15">
      <c r="A74" s="254"/>
      <c r="B74" s="176"/>
      <c r="C74" s="246"/>
    </row>
    <row r="75" spans="1:3" s="13" customFormat="1" ht="15">
      <c r="A75" s="254"/>
      <c r="B75" s="176"/>
      <c r="C75" s="246"/>
    </row>
    <row r="76" spans="1:3" s="13" customFormat="1" ht="15">
      <c r="A76" s="254"/>
      <c r="B76" s="176"/>
      <c r="C76" s="246"/>
    </row>
    <row r="77" spans="1:3" s="13" customFormat="1" ht="15">
      <c r="A77" s="254"/>
      <c r="B77" s="176"/>
      <c r="C77" s="246"/>
    </row>
    <row r="78" spans="1:3" s="13" customFormat="1" ht="15">
      <c r="A78" s="254"/>
      <c r="B78" s="176"/>
      <c r="C78" s="246"/>
    </row>
    <row r="79" spans="1:3" s="13" customFormat="1" ht="15">
      <c r="A79" s="254"/>
      <c r="B79" s="176"/>
      <c r="C79" s="246"/>
    </row>
    <row r="80" spans="1:3" s="13" customFormat="1" ht="15">
      <c r="A80" s="254"/>
      <c r="B80" s="176"/>
      <c r="C80" s="246"/>
    </row>
    <row r="81" spans="1:3" s="13" customFormat="1" ht="15">
      <c r="A81" s="254"/>
      <c r="B81" s="176"/>
      <c r="C81" s="246"/>
    </row>
    <row r="82" spans="1:3" s="13" customFormat="1" ht="15">
      <c r="A82" s="254"/>
      <c r="B82" s="176"/>
      <c r="C82" s="246"/>
    </row>
    <row r="83" spans="1:3" s="13" customFormat="1" ht="15">
      <c r="A83" s="254"/>
      <c r="B83" s="176"/>
      <c r="C83" s="246"/>
    </row>
    <row r="84" spans="1:3" s="13" customFormat="1" ht="15">
      <c r="A84" s="254"/>
      <c r="B84" s="176"/>
      <c r="C84" s="246"/>
    </row>
    <row r="85" spans="1:3" s="13" customFormat="1" ht="15">
      <c r="A85" s="254"/>
      <c r="B85" s="176"/>
      <c r="C85" s="246"/>
    </row>
    <row r="86" spans="1:3" s="13" customFormat="1" ht="15">
      <c r="A86" s="254"/>
      <c r="B86" s="176"/>
      <c r="C86" s="246"/>
    </row>
    <row r="87" spans="1:3" s="13" customFormat="1" ht="15">
      <c r="A87" s="254"/>
      <c r="B87" s="176"/>
      <c r="C87" s="246"/>
    </row>
    <row r="88" spans="1:3" s="13" customFormat="1" ht="15">
      <c r="A88" s="254"/>
      <c r="B88" s="176"/>
      <c r="C88" s="246"/>
    </row>
    <row r="89" spans="1:3" s="13" customFormat="1" ht="15">
      <c r="A89" s="254"/>
      <c r="B89" s="176"/>
      <c r="C89" s="246"/>
    </row>
    <row r="90" spans="1:3" s="13" customFormat="1" ht="15">
      <c r="A90" s="254"/>
      <c r="B90" s="176"/>
      <c r="C90" s="246"/>
    </row>
    <row r="91" spans="1:3" s="13" customFormat="1" ht="15">
      <c r="A91" s="254"/>
      <c r="B91" s="176"/>
      <c r="C91" s="246"/>
    </row>
    <row r="92" spans="1:3" s="13" customFormat="1" ht="15">
      <c r="A92" s="254"/>
      <c r="B92" s="176"/>
      <c r="C92" s="246"/>
    </row>
    <row r="93" spans="1:3" s="13" customFormat="1" ht="15">
      <c r="A93" s="254"/>
      <c r="B93" s="176"/>
      <c r="C93" s="246"/>
    </row>
    <row r="94" spans="1:3" s="13" customFormat="1" ht="15">
      <c r="A94" s="254"/>
      <c r="B94" s="176"/>
      <c r="C94" s="246"/>
    </row>
    <row r="95" spans="1:3" s="13" customFormat="1" ht="15">
      <c r="A95" s="254"/>
      <c r="B95" s="176"/>
      <c r="C95" s="246"/>
    </row>
    <row r="96" spans="1:3" s="13" customFormat="1" ht="15">
      <c r="A96" s="254"/>
      <c r="B96" s="176"/>
      <c r="C96" s="246"/>
    </row>
    <row r="97" spans="1:3" s="13" customFormat="1" ht="15">
      <c r="A97" s="254"/>
      <c r="B97" s="176"/>
      <c r="C97" s="246"/>
    </row>
    <row r="98" spans="1:3" s="13" customFormat="1" ht="15">
      <c r="A98" s="254"/>
      <c r="B98" s="176"/>
      <c r="C98" s="246"/>
    </row>
    <row r="99" spans="1:3" s="13" customFormat="1" ht="15">
      <c r="A99" s="254"/>
      <c r="B99" s="176"/>
      <c r="C99" s="246"/>
    </row>
    <row r="100" spans="1:3" s="13" customFormat="1" ht="15">
      <c r="A100" s="254"/>
      <c r="B100" s="176"/>
      <c r="C100" s="246"/>
    </row>
    <row r="101" spans="1:3" s="13" customFormat="1" ht="15">
      <c r="A101" s="254"/>
      <c r="B101" s="176"/>
      <c r="C101" s="246"/>
    </row>
    <row r="102" spans="1:3" s="13" customFormat="1" ht="15">
      <c r="A102" s="254"/>
      <c r="B102" s="176"/>
      <c r="C102" s="246"/>
    </row>
    <row r="103" spans="1:3" s="13" customFormat="1" ht="15">
      <c r="A103" s="254"/>
      <c r="B103" s="176"/>
      <c r="C103" s="246"/>
    </row>
    <row r="104" spans="1:3" s="13" customFormat="1" ht="15">
      <c r="A104" s="254"/>
      <c r="B104" s="176"/>
      <c r="C104" s="246"/>
    </row>
    <row r="105" spans="1:3" s="13" customFormat="1" ht="15">
      <c r="A105" s="254"/>
      <c r="B105" s="176"/>
      <c r="C105" s="246"/>
    </row>
    <row r="106" spans="1:3" s="13" customFormat="1" ht="15">
      <c r="A106" s="254"/>
      <c r="B106" s="176"/>
      <c r="C106" s="246"/>
    </row>
    <row r="107" spans="1:3" s="13" customFormat="1" ht="15">
      <c r="A107" s="254"/>
      <c r="B107" s="176"/>
      <c r="C107" s="246"/>
    </row>
    <row r="108" spans="1:3" s="13" customFormat="1" ht="15">
      <c r="A108" s="254"/>
      <c r="B108" s="176"/>
      <c r="C108" s="246"/>
    </row>
    <row r="109" spans="1:3" s="13" customFormat="1" ht="15">
      <c r="A109" s="254"/>
      <c r="B109" s="176"/>
      <c r="C109" s="246"/>
    </row>
    <row r="110" spans="1:3" s="13" customFormat="1" ht="15">
      <c r="A110" s="254"/>
      <c r="B110" s="176"/>
      <c r="C110" s="246"/>
    </row>
    <row r="111" spans="1:3" s="13" customFormat="1" ht="15">
      <c r="A111" s="254"/>
      <c r="B111" s="176"/>
      <c r="C111" s="246"/>
    </row>
    <row r="112" spans="1:3" s="13" customFormat="1" ht="15">
      <c r="A112" s="254"/>
      <c r="B112" s="176"/>
      <c r="C112" s="246"/>
    </row>
    <row r="113" spans="1:3" s="13" customFormat="1" ht="15">
      <c r="A113" s="254"/>
      <c r="B113" s="176"/>
      <c r="C113" s="246"/>
    </row>
    <row r="114" spans="1:3" s="13" customFormat="1" ht="15">
      <c r="A114" s="254"/>
      <c r="B114" s="176"/>
      <c r="C114" s="246"/>
    </row>
    <row r="115" spans="1:3" s="13" customFormat="1" ht="15">
      <c r="A115" s="254"/>
      <c r="B115" s="176"/>
      <c r="C115" s="246"/>
    </row>
    <row r="116" spans="1:3" s="13" customFormat="1" ht="15">
      <c r="A116" s="254"/>
      <c r="B116" s="176"/>
      <c r="C116" s="246"/>
    </row>
    <row r="117" spans="1:3" s="13" customFormat="1" ht="15">
      <c r="A117" s="254"/>
      <c r="B117" s="176"/>
      <c r="C117" s="246"/>
    </row>
    <row r="118" spans="1:3" s="13" customFormat="1" ht="15">
      <c r="A118" s="254"/>
      <c r="B118" s="176"/>
      <c r="C118" s="246"/>
    </row>
    <row r="119" spans="1:3" s="13" customFormat="1" ht="15">
      <c r="A119" s="254"/>
      <c r="B119" s="176"/>
      <c r="C119" s="246"/>
    </row>
    <row r="120" spans="1:3" s="13" customFormat="1" ht="15">
      <c r="A120" s="254"/>
      <c r="B120" s="176"/>
      <c r="C120" s="246"/>
    </row>
    <row r="121" spans="1:3" s="13" customFormat="1" ht="15">
      <c r="A121" s="254"/>
      <c r="B121" s="176"/>
      <c r="C121" s="246"/>
    </row>
    <row r="122" spans="1:3" s="13" customFormat="1" ht="15">
      <c r="A122" s="254"/>
      <c r="B122" s="176"/>
      <c r="C122" s="246"/>
    </row>
    <row r="123" spans="1:3" s="13" customFormat="1" ht="15">
      <c r="A123" s="254"/>
      <c r="B123" s="176"/>
      <c r="C123" s="246"/>
    </row>
    <row r="124" spans="1:3" s="13" customFormat="1" ht="15">
      <c r="A124" s="254"/>
      <c r="B124" s="176"/>
      <c r="C124" s="246"/>
    </row>
    <row r="125" spans="1:3" s="13" customFormat="1" ht="15">
      <c r="A125" s="254"/>
      <c r="B125" s="176"/>
      <c r="C125" s="246"/>
    </row>
    <row r="126" spans="1:3" s="13" customFormat="1" ht="15">
      <c r="A126" s="254"/>
      <c r="B126" s="176"/>
      <c r="C126" s="246"/>
    </row>
    <row r="127" spans="1:3" s="13" customFormat="1" ht="15">
      <c r="A127" s="254"/>
      <c r="B127" s="176"/>
      <c r="C127" s="246"/>
    </row>
    <row r="128" spans="1:3" s="13" customFormat="1" ht="15">
      <c r="A128" s="254"/>
      <c r="B128" s="176"/>
      <c r="C128" s="246"/>
    </row>
    <row r="129" spans="1:3" s="13" customFormat="1" ht="15">
      <c r="A129" s="254"/>
      <c r="B129" s="176"/>
      <c r="C129" s="246"/>
    </row>
    <row r="130" spans="1:3" s="13" customFormat="1" ht="15">
      <c r="A130" s="254"/>
      <c r="B130" s="176"/>
      <c r="C130" s="246"/>
    </row>
    <row r="131" spans="1:3" s="13" customFormat="1" ht="15">
      <c r="A131" s="254"/>
      <c r="B131" s="176"/>
      <c r="C131" s="246"/>
    </row>
    <row r="132" spans="1:3" s="13" customFormat="1" ht="15">
      <c r="A132" s="254"/>
      <c r="B132" s="176"/>
      <c r="C132" s="246"/>
    </row>
    <row r="133" spans="1:3" s="13" customFormat="1" ht="15">
      <c r="A133" s="254"/>
      <c r="B133" s="176"/>
      <c r="C133" s="246"/>
    </row>
    <row r="134" spans="1:3" s="13" customFormat="1" ht="15">
      <c r="A134" s="254"/>
      <c r="B134" s="176"/>
      <c r="C134" s="246"/>
    </row>
    <row r="135" spans="1:3" s="13" customFormat="1" ht="15">
      <c r="A135" s="254"/>
      <c r="B135" s="176"/>
      <c r="C135" s="246"/>
    </row>
    <row r="136" spans="1:3" s="13" customFormat="1" ht="15">
      <c r="A136" s="254"/>
      <c r="B136" s="176"/>
      <c r="C136" s="246"/>
    </row>
    <row r="137" spans="1:3" s="13" customFormat="1" ht="15">
      <c r="A137" s="254"/>
      <c r="B137" s="176"/>
      <c r="C137" s="246"/>
    </row>
    <row r="138" spans="1:3" s="13" customFormat="1" ht="15">
      <c r="A138" s="254"/>
      <c r="B138" s="176"/>
      <c r="C138" s="246"/>
    </row>
    <row r="139" spans="1:3" s="13" customFormat="1" ht="15">
      <c r="A139" s="254"/>
      <c r="B139" s="176"/>
      <c r="C139" s="246"/>
    </row>
    <row r="140" spans="1:3" s="13" customFormat="1" ht="15">
      <c r="A140" s="254"/>
      <c r="B140" s="176"/>
      <c r="C140" s="246"/>
    </row>
    <row r="141" spans="1:3" s="13" customFormat="1" ht="15">
      <c r="A141" s="254"/>
      <c r="B141" s="176"/>
      <c r="C141" s="246"/>
    </row>
    <row r="142" spans="1:3" s="13" customFormat="1" ht="15">
      <c r="A142" s="254"/>
      <c r="B142" s="176"/>
      <c r="C142" s="246"/>
    </row>
    <row r="143" spans="1:3" s="13" customFormat="1" ht="15">
      <c r="A143" s="254"/>
      <c r="B143" s="176"/>
      <c r="C143" s="246"/>
    </row>
    <row r="144" spans="1:3" s="13" customFormat="1" ht="15">
      <c r="A144" s="254"/>
      <c r="B144" s="176"/>
      <c r="C144" s="246"/>
    </row>
    <row r="145" spans="1:3" s="13" customFormat="1" ht="15">
      <c r="A145" s="254"/>
      <c r="B145" s="176"/>
      <c r="C145" s="246"/>
    </row>
    <row r="146" spans="1:3" s="13" customFormat="1" ht="15">
      <c r="A146" s="254"/>
      <c r="B146" s="176"/>
      <c r="C146" s="246"/>
    </row>
    <row r="147" spans="1:3" s="13" customFormat="1" ht="15">
      <c r="A147" s="254"/>
      <c r="B147" s="176"/>
      <c r="C147" s="246"/>
    </row>
    <row r="148" spans="1:3" s="13" customFormat="1" ht="15">
      <c r="A148" s="254"/>
      <c r="B148" s="176"/>
      <c r="C148" s="246"/>
    </row>
    <row r="149" spans="1:3" s="13" customFormat="1" ht="15">
      <c r="A149" s="254"/>
      <c r="B149" s="176"/>
      <c r="C149" s="246"/>
    </row>
    <row r="150" spans="1:3" s="13" customFormat="1" ht="15">
      <c r="A150" s="254"/>
      <c r="B150" s="176"/>
      <c r="C150" s="246"/>
    </row>
    <row r="151" spans="1:3" s="13" customFormat="1" ht="15">
      <c r="A151" s="254"/>
      <c r="B151" s="176"/>
      <c r="C151" s="246"/>
    </row>
    <row r="152" spans="1:3" s="13" customFormat="1" ht="15">
      <c r="A152" s="254"/>
      <c r="B152" s="176"/>
      <c r="C152" s="246"/>
    </row>
    <row r="153" spans="1:3" s="13" customFormat="1" ht="15">
      <c r="A153" s="254"/>
      <c r="B153" s="176"/>
      <c r="C153" s="246"/>
    </row>
    <row r="154" spans="1:3" s="13" customFormat="1" ht="15">
      <c r="A154" s="254"/>
      <c r="B154" s="176"/>
      <c r="C154" s="246"/>
    </row>
    <row r="155" spans="1:3" s="13" customFormat="1" ht="15">
      <c r="A155" s="254"/>
      <c r="B155" s="176"/>
      <c r="C155" s="246"/>
    </row>
    <row r="156" spans="1:3" s="13" customFormat="1" ht="15">
      <c r="A156" s="254"/>
      <c r="B156" s="176"/>
      <c r="C156" s="246"/>
    </row>
    <row r="157" spans="1:3" s="13" customFormat="1" ht="15">
      <c r="A157" s="254"/>
      <c r="B157" s="176"/>
      <c r="C157" s="246"/>
    </row>
    <row r="158" spans="1:3" s="13" customFormat="1" ht="15">
      <c r="A158" s="254"/>
      <c r="B158" s="176"/>
      <c r="C158" s="246"/>
    </row>
    <row r="159" spans="1:3" s="13" customFormat="1" ht="15">
      <c r="A159" s="255"/>
      <c r="B159" s="177"/>
      <c r="C159" s="247"/>
    </row>
    <row r="160" spans="1:3" s="13" customFormat="1" ht="15">
      <c r="A160" s="255"/>
      <c r="B160" s="177"/>
      <c r="C160" s="247"/>
    </row>
    <row r="161" spans="1:3" s="13" customFormat="1" ht="15">
      <c r="A161" s="255"/>
      <c r="B161" s="177"/>
      <c r="C161" s="247"/>
    </row>
    <row r="162" spans="1:3" s="13" customFormat="1" ht="15">
      <c r="A162" s="255"/>
      <c r="B162" s="177"/>
      <c r="C162" s="247"/>
    </row>
    <row r="163" spans="1:3" s="13" customFormat="1" ht="15">
      <c r="A163" s="255"/>
      <c r="B163" s="177"/>
      <c r="C163" s="247"/>
    </row>
    <row r="164" spans="1:3" s="13" customFormat="1" ht="15">
      <c r="A164" s="255"/>
      <c r="B164" s="177"/>
      <c r="C164" s="247"/>
    </row>
    <row r="165" spans="1:3" s="13" customFormat="1" ht="15">
      <c r="A165" s="255"/>
      <c r="B165" s="177"/>
      <c r="C165" s="247"/>
    </row>
    <row r="166" spans="1:3" s="13" customFormat="1" ht="15">
      <c r="A166" s="255"/>
      <c r="B166" s="177"/>
      <c r="C166" s="247"/>
    </row>
    <row r="167" spans="1:3" s="13" customFormat="1" ht="15">
      <c r="A167" s="255"/>
      <c r="B167" s="177"/>
      <c r="C167" s="247"/>
    </row>
    <row r="168" spans="1:3" s="13" customFormat="1" ht="15">
      <c r="A168" s="255"/>
      <c r="B168" s="177"/>
      <c r="C168" s="247"/>
    </row>
    <row r="169" spans="1:3" s="13" customFormat="1" ht="15">
      <c r="A169" s="255"/>
      <c r="B169" s="177"/>
      <c r="C169" s="247"/>
    </row>
    <row r="170" spans="1:3" s="13" customFormat="1" ht="15">
      <c r="A170" s="255"/>
      <c r="B170" s="177"/>
      <c r="C170" s="247"/>
    </row>
    <row r="171" spans="1:3" s="13" customFormat="1" ht="15">
      <c r="A171" s="255"/>
      <c r="B171" s="177"/>
      <c r="C171" s="247"/>
    </row>
    <row r="172" spans="1:3" s="13" customFormat="1" ht="15">
      <c r="A172" s="255"/>
      <c r="B172" s="177"/>
      <c r="C172" s="247"/>
    </row>
    <row r="173" spans="1:3" s="13" customFormat="1" ht="15">
      <c r="A173" s="255"/>
      <c r="B173" s="177"/>
      <c r="C173" s="247"/>
    </row>
    <row r="174" spans="1:3" s="13" customFormat="1" ht="15">
      <c r="A174" s="255"/>
      <c r="B174" s="177"/>
      <c r="C174" s="247"/>
    </row>
    <row r="175" spans="1:3" s="13" customFormat="1" ht="15">
      <c r="A175" s="255"/>
      <c r="B175" s="177"/>
      <c r="C175" s="247"/>
    </row>
    <row r="176" spans="1:3" s="13" customFormat="1" ht="15">
      <c r="A176" s="255"/>
      <c r="B176" s="177"/>
      <c r="C176" s="247"/>
    </row>
    <row r="177" spans="1:3" s="13" customFormat="1" ht="15">
      <c r="A177" s="255"/>
      <c r="B177" s="177"/>
      <c r="C177" s="247"/>
    </row>
    <row r="178" spans="1:3" s="13" customFormat="1" ht="15">
      <c r="A178" s="255"/>
      <c r="B178" s="177"/>
      <c r="C178" s="247"/>
    </row>
    <row r="179" spans="1:3" s="13" customFormat="1" ht="15">
      <c r="A179" s="255"/>
      <c r="B179" s="177"/>
      <c r="C179" s="247"/>
    </row>
    <row r="180" spans="1:3" s="13" customFormat="1" ht="15">
      <c r="A180" s="255"/>
      <c r="B180" s="177"/>
      <c r="C180" s="247"/>
    </row>
    <row r="181" spans="1:3" s="13" customFormat="1" ht="15">
      <c r="A181" s="255"/>
      <c r="B181" s="177"/>
      <c r="C181" s="247"/>
    </row>
    <row r="182" spans="1:3" s="13" customFormat="1" ht="15">
      <c r="A182" s="255"/>
      <c r="B182" s="177"/>
      <c r="C182" s="247"/>
    </row>
    <row r="183" spans="1:3" s="13" customFormat="1" ht="15">
      <c r="A183" s="255"/>
      <c r="B183" s="177"/>
      <c r="C183" s="247"/>
    </row>
    <row r="184" spans="1:3" s="13" customFormat="1" ht="15">
      <c r="A184" s="255"/>
      <c r="B184" s="177"/>
      <c r="C184" s="247"/>
    </row>
    <row r="185" spans="1:3" s="13" customFormat="1" ht="15">
      <c r="A185" s="255"/>
      <c r="B185" s="177"/>
      <c r="C185" s="247"/>
    </row>
    <row r="186" spans="1:3" s="13" customFormat="1" ht="15">
      <c r="A186" s="255"/>
      <c r="B186" s="177"/>
      <c r="C186" s="247"/>
    </row>
    <row r="187" spans="1:3" s="13" customFormat="1" ht="15">
      <c r="A187" s="255"/>
      <c r="B187" s="177"/>
      <c r="C187" s="247"/>
    </row>
    <row r="188" spans="1:3" s="13" customFormat="1" ht="15">
      <c r="A188" s="255"/>
      <c r="B188" s="177"/>
      <c r="C188" s="247"/>
    </row>
    <row r="189" spans="1:3" s="13" customFormat="1" ht="15">
      <c r="A189" s="255"/>
      <c r="B189" s="177"/>
      <c r="C189" s="247"/>
    </row>
    <row r="190" spans="1:3" s="13" customFormat="1" ht="15">
      <c r="A190" s="255"/>
      <c r="B190" s="177"/>
      <c r="C190" s="247"/>
    </row>
    <row r="191" spans="1:3" s="13" customFormat="1" ht="15">
      <c r="A191" s="255"/>
      <c r="B191" s="177"/>
      <c r="C191" s="247"/>
    </row>
    <row r="192" spans="1:3" s="13" customFormat="1" ht="15">
      <c r="A192" s="255"/>
      <c r="B192" s="177"/>
      <c r="C192" s="247"/>
    </row>
    <row r="193" spans="1:3" s="13" customFormat="1" ht="15">
      <c r="A193" s="255"/>
      <c r="B193" s="177"/>
      <c r="C193" s="247"/>
    </row>
    <row r="194" spans="1:3" s="13" customFormat="1" ht="15">
      <c r="A194" s="255"/>
      <c r="B194" s="177"/>
      <c r="C194" s="247"/>
    </row>
    <row r="195" spans="1:3" s="13" customFormat="1" ht="15">
      <c r="A195" s="255"/>
      <c r="B195" s="177"/>
      <c r="C195" s="247"/>
    </row>
    <row r="196" spans="1:3" s="13" customFormat="1" ht="15">
      <c r="A196" s="255"/>
      <c r="B196" s="177"/>
      <c r="C196" s="247"/>
    </row>
    <row r="197" spans="1:3" s="13" customFormat="1" ht="15">
      <c r="A197" s="255"/>
      <c r="B197" s="177"/>
      <c r="C197" s="247"/>
    </row>
    <row r="198" spans="1:3" s="13" customFormat="1" ht="15">
      <c r="A198" s="255"/>
      <c r="B198" s="177"/>
      <c r="C198" s="247"/>
    </row>
    <row r="199" spans="1:3" s="13" customFormat="1" ht="15">
      <c r="A199" s="255"/>
      <c r="B199" s="177"/>
      <c r="C199" s="247"/>
    </row>
    <row r="200" spans="1:3" s="13" customFormat="1" ht="15">
      <c r="A200" s="255"/>
      <c r="B200" s="177"/>
      <c r="C200" s="247"/>
    </row>
    <row r="201" spans="1:3" s="13" customFormat="1" ht="15">
      <c r="A201" s="255"/>
      <c r="B201" s="177"/>
      <c r="C201" s="247"/>
    </row>
    <row r="202" spans="1:3" s="13" customFormat="1" ht="15">
      <c r="A202" s="255"/>
      <c r="B202" s="177"/>
      <c r="C202" s="247"/>
    </row>
    <row r="203" spans="1:3" ht="15">
      <c r="A203" s="256"/>
      <c r="B203" s="178"/>
      <c r="C203" s="248"/>
    </row>
  </sheetData>
  <sheetProtection formatCells="0" formatColumns="0" formatRows="0" insertColumns="0" insertRows="0" insertHyperlinks="0" deleteColumns="0" deleteRows="0" sort="0" autoFilter="0" pivotTables="0"/>
  <mergeCells count="6">
    <mergeCell ref="B2:C2"/>
    <mergeCell ref="A3:C3"/>
    <mergeCell ref="A32:C32"/>
    <mergeCell ref="A29:B29"/>
    <mergeCell ref="A30:C30"/>
    <mergeCell ref="A4:C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E40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8.50390625" style="0" customWidth="1"/>
    <col min="2" max="2" width="41.50390625" style="0" customWidth="1"/>
    <col min="3" max="4" width="14.375" style="0" bestFit="1" customWidth="1"/>
  </cols>
  <sheetData>
    <row r="1" spans="2:4" ht="12.75">
      <c r="B1" s="729" t="s">
        <v>217</v>
      </c>
      <c r="C1" s="676"/>
      <c r="D1" s="676"/>
    </row>
    <row r="2" spans="2:4" ht="12.75">
      <c r="B2" s="729" t="s">
        <v>163</v>
      </c>
      <c r="C2" s="676"/>
      <c r="D2" s="676"/>
    </row>
    <row r="3" spans="1:4" ht="12.75">
      <c r="A3" s="729" t="s">
        <v>375</v>
      </c>
      <c r="B3" s="676"/>
      <c r="C3" s="676"/>
      <c r="D3" s="676"/>
    </row>
    <row r="4" spans="1:4" ht="33" customHeight="1">
      <c r="A4" s="723" t="s">
        <v>376</v>
      </c>
      <c r="B4" s="723"/>
      <c r="C4" s="723"/>
      <c r="D4" s="676"/>
    </row>
    <row r="5" spans="1:3" ht="15">
      <c r="A5" s="19"/>
      <c r="B5" s="19"/>
      <c r="C5" s="19"/>
    </row>
    <row r="6" spans="1:4" s="264" customFormat="1" ht="69">
      <c r="A6" s="34" t="s">
        <v>24</v>
      </c>
      <c r="B6" s="265" t="s">
        <v>25</v>
      </c>
      <c r="C6" s="266">
        <v>2022</v>
      </c>
      <c r="D6" s="266">
        <v>2023</v>
      </c>
    </row>
    <row r="7" spans="1:4" s="264" customFormat="1" ht="18" customHeight="1">
      <c r="A7" s="267" t="s">
        <v>26</v>
      </c>
      <c r="B7" s="268" t="s">
        <v>27</v>
      </c>
      <c r="C7" s="269">
        <f>C8+C9+C10+C11</f>
        <v>9872927.36</v>
      </c>
      <c r="D7" s="269">
        <f>D8+D9+D10+D11</f>
        <v>9872927.36</v>
      </c>
    </row>
    <row r="8" spans="1:4" s="264" customFormat="1" ht="37.5" customHeight="1">
      <c r="A8" s="34" t="s">
        <v>28</v>
      </c>
      <c r="B8" s="270" t="s">
        <v>282</v>
      </c>
      <c r="C8" s="271">
        <f>'ВЕДОМКА 2022-2023 '!F14</f>
        <v>1041792.36</v>
      </c>
      <c r="D8" s="271">
        <f>'ВЕДОМКА 2022-2023 '!G14</f>
        <v>1041792.36</v>
      </c>
    </row>
    <row r="9" spans="1:4" s="264" customFormat="1" ht="56.25" customHeight="1">
      <c r="A9" s="34" t="s">
        <v>33</v>
      </c>
      <c r="B9" s="270" t="s">
        <v>283</v>
      </c>
      <c r="C9" s="271">
        <f>'ВЕДОМКА 2022-2023 '!F17</f>
        <v>6285435</v>
      </c>
      <c r="D9" s="271">
        <f>'ВЕДОМКА 2022-2023 '!G17</f>
        <v>6285435</v>
      </c>
    </row>
    <row r="10" spans="1:4" s="264" customFormat="1" ht="15" customHeight="1">
      <c r="A10" s="34" t="s">
        <v>225</v>
      </c>
      <c r="B10" s="270" t="s">
        <v>110</v>
      </c>
      <c r="C10" s="271">
        <f>'ВЕДОМКА 2022-2023 '!F23</f>
        <v>100000</v>
      </c>
      <c r="D10" s="271">
        <f>'ВЕДОМКА 2022-2023 '!G23</f>
        <v>100000</v>
      </c>
    </row>
    <row r="11" spans="1:4" s="264" customFormat="1" ht="18" customHeight="1">
      <c r="A11" s="34" t="s">
        <v>226</v>
      </c>
      <c r="B11" s="270" t="s">
        <v>40</v>
      </c>
      <c r="C11" s="271">
        <f>'ВЕДОМКА 2022-2023 '!F26</f>
        <v>2445700</v>
      </c>
      <c r="D11" s="271">
        <f>'ВЕДОМКА 2022-2023 '!G26</f>
        <v>2445700</v>
      </c>
    </row>
    <row r="12" spans="1:4" s="264" customFormat="1" ht="21" customHeight="1">
      <c r="A12" s="46" t="s">
        <v>41</v>
      </c>
      <c r="B12" s="272" t="s">
        <v>42</v>
      </c>
      <c r="C12" s="273">
        <f>C13</f>
        <v>240942</v>
      </c>
      <c r="D12" s="273">
        <f>D13</f>
        <v>249837</v>
      </c>
    </row>
    <row r="13" spans="1:4" s="264" customFormat="1" ht="27.75" customHeight="1">
      <c r="A13" s="34" t="s">
        <v>43</v>
      </c>
      <c r="B13" s="270" t="s">
        <v>44</v>
      </c>
      <c r="C13" s="271">
        <f>'ВЕДОМКА 2022-2023 '!F44</f>
        <v>240942</v>
      </c>
      <c r="D13" s="271">
        <f>'ВЕДОМКА 2022-2023 '!G44</f>
        <v>249837</v>
      </c>
    </row>
    <row r="14" spans="1:4" s="264" customFormat="1" ht="27.75" customHeight="1">
      <c r="A14" s="46" t="s">
        <v>45</v>
      </c>
      <c r="B14" s="272" t="s">
        <v>46</v>
      </c>
      <c r="C14" s="273">
        <f>C15+C16</f>
        <v>260400</v>
      </c>
      <c r="D14" s="273">
        <f>D15+D16</f>
        <v>410400</v>
      </c>
    </row>
    <row r="15" spans="1:4" s="264" customFormat="1" ht="45" customHeight="1">
      <c r="A15" s="34" t="s">
        <v>444</v>
      </c>
      <c r="B15" s="270" t="s">
        <v>475</v>
      </c>
      <c r="C15" s="271">
        <f>'ВЕДОМКА 2022-2023 '!F48</f>
        <v>150000</v>
      </c>
      <c r="D15" s="271">
        <f>'ВЕДОМКА 2022-2023 '!G48</f>
        <v>300000</v>
      </c>
    </row>
    <row r="16" spans="1:4" s="264" customFormat="1" ht="33" customHeight="1">
      <c r="A16" s="34" t="s">
        <v>49</v>
      </c>
      <c r="B16" s="270" t="s">
        <v>50</v>
      </c>
      <c r="C16" s="271">
        <f>'ВЕДОМКА 2022-2023 '!F54</f>
        <v>110400</v>
      </c>
      <c r="D16" s="271">
        <f>'ВЕДОМКА 2022-2023 '!G54</f>
        <v>110400</v>
      </c>
    </row>
    <row r="17" spans="1:4" s="264" customFormat="1" ht="18" customHeight="1">
      <c r="A17" s="46" t="s">
        <v>51</v>
      </c>
      <c r="B17" s="272" t="s">
        <v>52</v>
      </c>
      <c r="C17" s="273">
        <f>C18+C19</f>
        <v>6382310</v>
      </c>
      <c r="D17" s="273">
        <f>D18+D19</f>
        <v>6485220</v>
      </c>
    </row>
    <row r="18" spans="1:4" s="264" customFormat="1" ht="15" customHeight="1">
      <c r="A18" s="274" t="s">
        <v>227</v>
      </c>
      <c r="B18" s="275" t="s">
        <v>228</v>
      </c>
      <c r="C18" s="276">
        <f>'ВЕДОМКА 2022-2023 '!F73</f>
        <v>6343390</v>
      </c>
      <c r="D18" s="276">
        <f>'ВЕДОМКА 2022-2023 '!G73</f>
        <v>6446300</v>
      </c>
    </row>
    <row r="19" spans="1:4" s="264" customFormat="1" ht="15" customHeight="1">
      <c r="A19" s="274" t="s">
        <v>53</v>
      </c>
      <c r="B19" s="275" t="s">
        <v>54</v>
      </c>
      <c r="C19" s="276">
        <f>'ВЕДОМКА 2022-2023 '!F83</f>
        <v>38920</v>
      </c>
      <c r="D19" s="276">
        <f>'ВЕДОМКА 2022-2023 '!G83</f>
        <v>38920</v>
      </c>
    </row>
    <row r="20" spans="1:4" s="264" customFormat="1" ht="16.5" customHeight="1">
      <c r="A20" s="46" t="s">
        <v>55</v>
      </c>
      <c r="B20" s="272" t="s">
        <v>56</v>
      </c>
      <c r="C20" s="273">
        <f>SUM(C21:C25)</f>
        <v>20298455.64</v>
      </c>
      <c r="D20" s="273">
        <f>SUM(D21:D25)</f>
        <v>20120174.64</v>
      </c>
    </row>
    <row r="21" spans="1:4" s="264" customFormat="1" ht="18" customHeight="1">
      <c r="A21" s="34" t="s">
        <v>57</v>
      </c>
      <c r="B21" s="270" t="s">
        <v>58</v>
      </c>
      <c r="C21" s="271">
        <f>'ВЕДОМКА 2022-2023 '!F90</f>
        <v>814100</v>
      </c>
      <c r="D21" s="271">
        <f>'ВЕДОМКА 2022-2023 '!G90</f>
        <v>714100</v>
      </c>
    </row>
    <row r="22" spans="1:4" s="264" customFormat="1" ht="15" customHeight="1">
      <c r="A22" s="34" t="s">
        <v>229</v>
      </c>
      <c r="B22" s="270" t="s">
        <v>230</v>
      </c>
      <c r="C22" s="271">
        <f>'ВЕДОМКА 2022-2023 '!F103</f>
        <v>460000</v>
      </c>
      <c r="D22" s="271">
        <f>'ВЕДОМКА 2022-2023 '!G103</f>
        <v>462000</v>
      </c>
    </row>
    <row r="23" spans="1:4" s="264" customFormat="1" ht="15" customHeight="1">
      <c r="A23" s="34" t="s">
        <v>59</v>
      </c>
      <c r="B23" s="270" t="s">
        <v>60</v>
      </c>
      <c r="C23" s="271">
        <f>'ВЕДОМКА 2022-2023 '!F113</f>
        <v>7309443.640000001</v>
      </c>
      <c r="D23" s="271">
        <f>'ВЕДОМКА 2022-2023 '!G113</f>
        <v>7229162.640000001</v>
      </c>
    </row>
    <row r="24" spans="1:4" s="264" customFormat="1" ht="15" customHeight="1">
      <c r="A24" s="34" t="s">
        <v>61</v>
      </c>
      <c r="B24" s="270" t="s">
        <v>62</v>
      </c>
      <c r="C24" s="667">
        <f>'ВЕДОМКА 2022-2023 '!F140</f>
        <v>11684912</v>
      </c>
      <c r="D24" s="667">
        <f>'ВЕДОМКА 2022-2023 '!G140</f>
        <v>11684912</v>
      </c>
    </row>
    <row r="25" spans="1:4" s="264" customFormat="1" ht="15" customHeight="1">
      <c r="A25" s="46" t="s">
        <v>63</v>
      </c>
      <c r="B25" s="665" t="s">
        <v>64</v>
      </c>
      <c r="C25" s="669">
        <f>C26</f>
        <v>30000</v>
      </c>
      <c r="D25" s="669">
        <f>D26</f>
        <v>30000</v>
      </c>
    </row>
    <row r="26" spans="1:4" s="264" customFormat="1" ht="36.75" customHeight="1">
      <c r="A26" s="34" t="s">
        <v>478</v>
      </c>
      <c r="B26" s="666" t="s">
        <v>479</v>
      </c>
      <c r="C26" s="373">
        <f>'ВЕДОМКА 2022-2023 '!F148</f>
        <v>30000</v>
      </c>
      <c r="D26" s="373">
        <f>'ВЕДОМКА 2022-2023 '!G148</f>
        <v>30000</v>
      </c>
    </row>
    <row r="27" spans="1:4" s="264" customFormat="1" ht="12.75" customHeight="1" hidden="1">
      <c r="A27" s="46" t="s">
        <v>71</v>
      </c>
      <c r="B27" s="277" t="s">
        <v>72</v>
      </c>
      <c r="C27" s="668">
        <v>0</v>
      </c>
      <c r="D27" s="668">
        <v>0</v>
      </c>
    </row>
    <row r="28" spans="1:4" s="264" customFormat="1" ht="0.75" customHeight="1">
      <c r="A28" s="34" t="s">
        <v>73</v>
      </c>
      <c r="B28" s="270" t="s">
        <v>74</v>
      </c>
      <c r="C28" s="271" t="e">
        <f>'ВЕДОМКА 2022-2023 '!#REF!</f>
        <v>#REF!</v>
      </c>
      <c r="D28" s="271"/>
    </row>
    <row r="29" spans="1:4" s="264" customFormat="1" ht="25.5" customHeight="1">
      <c r="A29" s="46" t="s">
        <v>75</v>
      </c>
      <c r="B29" s="279" t="s">
        <v>76</v>
      </c>
      <c r="C29" s="273">
        <f>C30+C31</f>
        <v>434239</v>
      </c>
      <c r="D29" s="273">
        <f>D30+D31</f>
        <v>434239</v>
      </c>
    </row>
    <row r="30" spans="1:4" s="264" customFormat="1" ht="25.5" customHeight="1">
      <c r="A30" s="40" t="s">
        <v>77</v>
      </c>
      <c r="B30" s="393" t="s">
        <v>78</v>
      </c>
      <c r="C30" s="394">
        <f>'ВЕДОМКА 2022-2023 '!F154</f>
        <v>126639</v>
      </c>
      <c r="D30" s="394">
        <f>'ВЕДОМКА 2022-2023 '!G154</f>
        <v>126639</v>
      </c>
    </row>
    <row r="31" spans="1:4" s="264" customFormat="1" ht="15.75" customHeight="1">
      <c r="A31" s="34" t="s">
        <v>79</v>
      </c>
      <c r="B31" s="270" t="s">
        <v>80</v>
      </c>
      <c r="C31" s="271">
        <f>'ВЕДОМКА 2022-2023 '!F158</f>
        <v>307600</v>
      </c>
      <c r="D31" s="271">
        <f>'ВЕДОМКА 2022-2023 '!G158</f>
        <v>307600</v>
      </c>
    </row>
    <row r="32" spans="1:5" s="264" customFormat="1" ht="13.5" customHeight="1">
      <c r="A32" s="461"/>
      <c r="B32" s="462" t="s">
        <v>276</v>
      </c>
      <c r="C32" s="463">
        <f>'ВЕДОМКА 2022-2023 '!F167</f>
        <v>955086</v>
      </c>
      <c r="D32" s="498">
        <f>'ВЕДОМКА 2022-2023 '!G167</f>
        <v>1964367</v>
      </c>
      <c r="E32" s="497"/>
    </row>
    <row r="33" spans="1:4" s="264" customFormat="1" ht="13.5">
      <c r="A33" s="732" t="s">
        <v>85</v>
      </c>
      <c r="B33" s="733"/>
      <c r="C33" s="273">
        <f>C7+C12+C14+C17+C20+C29+C32</f>
        <v>38444360</v>
      </c>
      <c r="D33" s="273">
        <f>D7+D12+D14+D17+D20+D29+D32</f>
        <v>39537165</v>
      </c>
    </row>
    <row r="34" spans="1:4" s="264" customFormat="1" ht="22.5" customHeight="1">
      <c r="A34" s="722" t="s">
        <v>89</v>
      </c>
      <c r="B34" s="722"/>
      <c r="C34" s="281">
        <f>'ДОХОДЫ 2022-2023'!C27-C33</f>
        <v>0</v>
      </c>
      <c r="D34" s="281">
        <f>'ДОХОДЫ 2022-2023'!D27-D33</f>
        <v>0</v>
      </c>
    </row>
    <row r="35" s="264" customFormat="1" ht="13.5"/>
    <row r="36" s="264" customFormat="1" ht="13.5"/>
    <row r="37" spans="2:3" s="264" customFormat="1" ht="13.5">
      <c r="B37" s="731"/>
      <c r="C37" s="731"/>
    </row>
    <row r="38" s="264" customFormat="1" ht="13.5"/>
    <row r="39" spans="1:3" s="264" customFormat="1" ht="13.5">
      <c r="A39"/>
      <c r="B39"/>
      <c r="C39"/>
    </row>
    <row r="40" spans="1:3" s="264" customFormat="1" ht="13.5">
      <c r="A40"/>
      <c r="B40"/>
      <c r="C40"/>
    </row>
  </sheetData>
  <sheetProtection/>
  <mergeCells count="7">
    <mergeCell ref="B1:D1"/>
    <mergeCell ref="B2:D2"/>
    <mergeCell ref="A3:D3"/>
    <mergeCell ref="A34:B34"/>
    <mergeCell ref="B37:C37"/>
    <mergeCell ref="A33:B3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PageLayoutView="0" workbookViewId="0" topLeftCell="A1">
      <selection activeCell="B21" sqref="B21"/>
    </sheetView>
  </sheetViews>
  <sheetFormatPr defaultColWidth="9.125" defaultRowHeight="12.75"/>
  <cols>
    <col min="1" max="1" width="25.375" style="179" customWidth="1"/>
    <col min="2" max="2" width="38.625" style="179" customWidth="1"/>
    <col min="3" max="3" width="26.375" style="179" customWidth="1"/>
    <col min="4" max="4" width="10.50390625" style="179" bestFit="1" customWidth="1"/>
    <col min="5" max="16384" width="9.125" style="179" customWidth="1"/>
  </cols>
  <sheetData>
    <row r="1" spans="2:4" ht="12.75">
      <c r="B1" s="729" t="s">
        <v>234</v>
      </c>
      <c r="C1" s="729"/>
      <c r="D1" s="181"/>
    </row>
    <row r="2" spans="2:4" ht="12.75">
      <c r="B2" s="729" t="s">
        <v>163</v>
      </c>
      <c r="C2" s="729"/>
      <c r="D2" s="181"/>
    </row>
    <row r="3" spans="2:4" ht="12.75">
      <c r="B3" s="729" t="s">
        <v>448</v>
      </c>
      <c r="C3" s="729"/>
      <c r="D3" s="181"/>
    </row>
    <row r="4" spans="2:4" ht="12.75">
      <c r="B4" s="180"/>
      <c r="C4" s="180"/>
      <c r="D4" s="181"/>
    </row>
    <row r="5" spans="1:3" ht="15">
      <c r="A5" s="738" t="s">
        <v>164</v>
      </c>
      <c r="B5" s="738"/>
      <c r="C5" s="738"/>
    </row>
    <row r="6" spans="1:3" ht="15">
      <c r="A6" s="738" t="s">
        <v>165</v>
      </c>
      <c r="B6" s="738"/>
      <c r="C6" s="738"/>
    </row>
    <row r="7" spans="1:3" ht="15">
      <c r="A7" s="738" t="s">
        <v>440</v>
      </c>
      <c r="B7" s="738"/>
      <c r="C7" s="738"/>
    </row>
    <row r="9" spans="1:3" ht="12.75">
      <c r="A9" s="454"/>
      <c r="B9" s="454"/>
      <c r="C9" s="454"/>
    </row>
    <row r="10" spans="1:3" ht="12.75">
      <c r="A10" s="455"/>
      <c r="B10" s="456"/>
      <c r="C10" s="457"/>
    </row>
    <row r="11" spans="1:3" ht="12.75">
      <c r="A11" s="495" t="s">
        <v>166</v>
      </c>
      <c r="B11" s="495" t="s">
        <v>25</v>
      </c>
      <c r="C11" s="495">
        <v>2021</v>
      </c>
    </row>
    <row r="12" spans="1:3" ht="33.75" customHeight="1">
      <c r="A12" s="395" t="s">
        <v>167</v>
      </c>
      <c r="B12" s="396" t="s">
        <v>365</v>
      </c>
      <c r="C12" s="397">
        <f>C13-C14</f>
        <v>0</v>
      </c>
    </row>
    <row r="13" spans="1:3" ht="33.75" customHeight="1">
      <c r="A13" s="183" t="s">
        <v>168</v>
      </c>
      <c r="B13" s="184" t="s">
        <v>331</v>
      </c>
      <c r="C13" s="186">
        <f>'ДОХОДЫ 2021'!C29</f>
        <v>39589392.8</v>
      </c>
    </row>
    <row r="14" spans="1:3" ht="33.75" customHeight="1">
      <c r="A14" s="183" t="s">
        <v>170</v>
      </c>
      <c r="B14" s="184" t="s">
        <v>332</v>
      </c>
      <c r="C14" s="186">
        <f>'РАСХ 2021 по целевым статьям'!M136</f>
        <v>39589392.8</v>
      </c>
    </row>
    <row r="15" spans="1:4" ht="24" customHeight="1">
      <c r="A15" s="739"/>
      <c r="B15" s="734" t="s">
        <v>172</v>
      </c>
      <c r="C15" s="736">
        <v>0</v>
      </c>
      <c r="D15" s="405"/>
    </row>
    <row r="16" spans="1:3" ht="12.75">
      <c r="A16" s="740"/>
      <c r="B16" s="735"/>
      <c r="C16" s="737"/>
    </row>
  </sheetData>
  <sheetProtection/>
  <mergeCells count="9">
    <mergeCell ref="B15:B16"/>
    <mergeCell ref="C15:C16"/>
    <mergeCell ref="A5:C5"/>
    <mergeCell ref="B1:C1"/>
    <mergeCell ref="B2:C2"/>
    <mergeCell ref="B3:C3"/>
    <mergeCell ref="A6:C6"/>
    <mergeCell ref="A7:C7"/>
    <mergeCell ref="A15:A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B21" sqref="B21"/>
    </sheetView>
  </sheetViews>
  <sheetFormatPr defaultColWidth="9.125" defaultRowHeight="12.75"/>
  <cols>
    <col min="1" max="1" width="25.375" style="179" customWidth="1"/>
    <col min="2" max="2" width="38.625" style="179" customWidth="1"/>
    <col min="3" max="3" width="12.375" style="179" customWidth="1"/>
    <col min="4" max="4" width="14.00390625" style="179" customWidth="1"/>
    <col min="5" max="16384" width="9.125" style="179" customWidth="1"/>
  </cols>
  <sheetData>
    <row r="1" spans="2:5" ht="12.75">
      <c r="B1" s="729" t="s">
        <v>293</v>
      </c>
      <c r="C1" s="729"/>
      <c r="D1" s="676"/>
      <c r="E1" s="181"/>
    </row>
    <row r="2" spans="2:5" ht="12.75">
      <c r="B2" s="729" t="s">
        <v>163</v>
      </c>
      <c r="C2" s="729"/>
      <c r="D2" s="676"/>
      <c r="E2" s="181"/>
    </row>
    <row r="3" spans="2:5" ht="12.75">
      <c r="B3" s="729" t="s">
        <v>377</v>
      </c>
      <c r="C3" s="729"/>
      <c r="D3" s="676"/>
      <c r="E3" s="181"/>
    </row>
    <row r="4" spans="2:5" ht="12.75">
      <c r="B4" s="180"/>
      <c r="C4" s="180"/>
      <c r="E4" s="181"/>
    </row>
    <row r="5" spans="1:4" ht="15">
      <c r="A5" s="738" t="s">
        <v>164</v>
      </c>
      <c r="B5" s="738"/>
      <c r="C5" s="738"/>
      <c r="D5" s="676"/>
    </row>
    <row r="6" spans="1:4" ht="15">
      <c r="A6" s="738" t="s">
        <v>165</v>
      </c>
      <c r="B6" s="738"/>
      <c r="C6" s="738"/>
      <c r="D6" s="676"/>
    </row>
    <row r="7" spans="1:3" ht="15">
      <c r="A7" s="738" t="s">
        <v>378</v>
      </c>
      <c r="B7" s="738"/>
      <c r="C7" s="738"/>
    </row>
    <row r="9" spans="1:4" ht="12.75">
      <c r="A9" s="182" t="s">
        <v>166</v>
      </c>
      <c r="B9" s="182" t="s">
        <v>25</v>
      </c>
      <c r="C9" s="182">
        <v>2022</v>
      </c>
      <c r="D9" s="182">
        <v>2023</v>
      </c>
    </row>
    <row r="10" spans="1:4" ht="30.75" customHeight="1">
      <c r="A10" s="395" t="s">
        <v>167</v>
      </c>
      <c r="B10" s="396" t="s">
        <v>365</v>
      </c>
      <c r="C10" s="397">
        <v>0</v>
      </c>
      <c r="D10" s="397">
        <v>0</v>
      </c>
    </row>
    <row r="11" spans="1:4" ht="46.5" customHeight="1">
      <c r="A11" s="183" t="s">
        <v>168</v>
      </c>
      <c r="B11" s="184" t="s">
        <v>169</v>
      </c>
      <c r="C11" s="186">
        <f>'ДОХОДЫ 2022-2023'!C27</f>
        <v>38444360</v>
      </c>
      <c r="D11" s="186">
        <f>'ДОХОДЫ 2022-2023'!D27</f>
        <v>39537165</v>
      </c>
    </row>
    <row r="12" spans="1:4" ht="46.5" customHeight="1">
      <c r="A12" s="183" t="s">
        <v>170</v>
      </c>
      <c r="B12" s="184" t="s">
        <v>171</v>
      </c>
      <c r="C12" s="186">
        <f>'РАСХОДЫ ПО ЦЕЛЕВКАМ 2022-23'!J130</f>
        <v>38444360</v>
      </c>
      <c r="D12" s="186">
        <f>'РАСХОДЫ ПО ЦЕЛЕВКАМ 2022-23'!K130</f>
        <v>39537165</v>
      </c>
    </row>
    <row r="13" spans="1:4" ht="12.75">
      <c r="A13" s="739"/>
      <c r="B13" s="734" t="s">
        <v>172</v>
      </c>
      <c r="C13" s="736">
        <v>0</v>
      </c>
      <c r="D13" s="736">
        <v>0</v>
      </c>
    </row>
    <row r="14" spans="1:4" ht="24" customHeight="1">
      <c r="A14" s="740"/>
      <c r="B14" s="735"/>
      <c r="C14" s="737"/>
      <c r="D14" s="737"/>
    </row>
    <row r="15" ht="12.75">
      <c r="B15" s="185"/>
    </row>
  </sheetData>
  <sheetProtection/>
  <mergeCells count="10">
    <mergeCell ref="B1:D1"/>
    <mergeCell ref="B2:D2"/>
    <mergeCell ref="B3:D3"/>
    <mergeCell ref="A5:D5"/>
    <mergeCell ref="A6:D6"/>
    <mergeCell ref="A13:A14"/>
    <mergeCell ref="B13:B14"/>
    <mergeCell ref="C13:C14"/>
    <mergeCell ref="D13:D14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8.00390625" style="0" customWidth="1"/>
    <col min="2" max="2" width="48.625" style="0" customWidth="1"/>
  </cols>
  <sheetData>
    <row r="1" spans="1:2" ht="54" customHeight="1">
      <c r="A1" s="743" t="s">
        <v>374</v>
      </c>
      <c r="B1" s="743"/>
    </row>
    <row r="2" spans="1:2" ht="12.75">
      <c r="A2" s="179"/>
      <c r="B2" s="179"/>
    </row>
    <row r="3" spans="1:2" ht="12.75">
      <c r="A3" s="744" t="s">
        <v>25</v>
      </c>
      <c r="B3" s="745" t="s">
        <v>274</v>
      </c>
    </row>
    <row r="4" spans="1:2" ht="12.75">
      <c r="A4" s="744"/>
      <c r="B4" s="746"/>
    </row>
    <row r="5" spans="1:2" ht="35.25" customHeight="1">
      <c r="A5" s="747" t="s">
        <v>344</v>
      </c>
      <c r="B5" s="748"/>
    </row>
    <row r="6" spans="1:2" ht="36" customHeight="1">
      <c r="A6" s="485" t="s">
        <v>342</v>
      </c>
      <c r="B6" s="487">
        <f>'РАСХ 2021 по целевым статьям'!M126</f>
        <v>125827.88</v>
      </c>
    </row>
    <row r="7" spans="1:2" ht="30.75">
      <c r="A7" s="490" t="s">
        <v>341</v>
      </c>
      <c r="B7" s="491">
        <f>'РАСХ 2021 по целевым статьям'!M124</f>
        <v>46400</v>
      </c>
    </row>
    <row r="8" spans="1:2" ht="30.75">
      <c r="A8" s="490" t="s">
        <v>343</v>
      </c>
      <c r="B8" s="491">
        <f>'РАСХ 2021 по целевым статьям'!M92</f>
        <v>1280000</v>
      </c>
    </row>
    <row r="9" spans="1:2" ht="15">
      <c r="A9" s="492" t="s">
        <v>206</v>
      </c>
      <c r="B9" s="493">
        <f>B6+B7+B8</f>
        <v>1452227.88</v>
      </c>
    </row>
    <row r="10" spans="1:2" ht="32.25" customHeight="1">
      <c r="A10" s="741" t="s">
        <v>345</v>
      </c>
      <c r="B10" s="742"/>
    </row>
    <row r="11" spans="1:2" ht="62.25">
      <c r="A11" s="490" t="s">
        <v>346</v>
      </c>
      <c r="B11" s="491">
        <v>300000</v>
      </c>
    </row>
    <row r="12" spans="1:2" ht="108.75">
      <c r="A12" s="490" t="s">
        <v>360</v>
      </c>
      <c r="B12" s="491">
        <v>1748194.8</v>
      </c>
    </row>
    <row r="13" spans="1:2" ht="15">
      <c r="A13" s="492" t="s">
        <v>206</v>
      </c>
      <c r="B13" s="493">
        <f>B11+B12</f>
        <v>2048194.8</v>
      </c>
    </row>
    <row r="14" spans="1:2" ht="15">
      <c r="A14" s="83"/>
      <c r="B14" s="488"/>
    </row>
    <row r="15" spans="1:2" ht="15">
      <c r="A15" s="83"/>
      <c r="B15" s="488"/>
    </row>
    <row r="16" spans="1:2" ht="15">
      <c r="A16" s="83"/>
      <c r="B16" s="488"/>
    </row>
    <row r="17" spans="1:2" ht="15">
      <c r="A17" s="83"/>
      <c r="B17" s="489"/>
    </row>
    <row r="18" spans="1:2" ht="15">
      <c r="A18" s="83"/>
      <c r="B18" s="486"/>
    </row>
    <row r="19" spans="1:2" ht="15">
      <c r="A19" s="1"/>
      <c r="B19" s="486"/>
    </row>
    <row r="20" spans="1:2" ht="15">
      <c r="A20" s="1"/>
      <c r="B20" s="486"/>
    </row>
    <row r="21" ht="15">
      <c r="A21" s="2"/>
    </row>
    <row r="22" ht="15">
      <c r="A22" s="2"/>
    </row>
  </sheetData>
  <sheetProtection/>
  <mergeCells count="5">
    <mergeCell ref="A10:B10"/>
    <mergeCell ref="A1:B1"/>
    <mergeCell ref="A3:A4"/>
    <mergeCell ref="B3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M201"/>
  <sheetViews>
    <sheetView zoomScalePageLayoutView="0" workbookViewId="0" topLeftCell="A1">
      <selection activeCell="B17" sqref="B17"/>
    </sheetView>
  </sheetViews>
  <sheetFormatPr defaultColWidth="9.125" defaultRowHeight="12.75"/>
  <cols>
    <col min="1" max="1" width="32.875" style="257" customWidth="1"/>
    <col min="2" max="2" width="44.125" style="1" customWidth="1"/>
    <col min="3" max="3" width="13.00390625" style="249" bestFit="1" customWidth="1"/>
    <col min="4" max="4" width="13.00390625" style="2" bestFit="1" customWidth="1"/>
    <col min="5" max="16384" width="9.125" style="2" customWidth="1"/>
  </cols>
  <sheetData>
    <row r="1" spans="1:4" ht="15">
      <c r="A1" s="250"/>
      <c r="B1" s="675" t="s">
        <v>271</v>
      </c>
      <c r="C1" s="676"/>
      <c r="D1" s="676"/>
    </row>
    <row r="2" spans="1:4" ht="15">
      <c r="A2" s="250"/>
      <c r="B2" s="670" t="s">
        <v>0</v>
      </c>
      <c r="C2" s="670"/>
      <c r="D2" s="676"/>
    </row>
    <row r="3" spans="1:4" ht="15">
      <c r="A3" s="670" t="s">
        <v>437</v>
      </c>
      <c r="B3" s="670"/>
      <c r="C3" s="670"/>
      <c r="D3" s="676"/>
    </row>
    <row r="4" spans="1:4" ht="51" customHeight="1">
      <c r="A4" s="674" t="s">
        <v>438</v>
      </c>
      <c r="B4" s="674"/>
      <c r="C4" s="674"/>
      <c r="D4" s="676"/>
    </row>
    <row r="5" spans="1:3" ht="12.75" customHeight="1" hidden="1">
      <c r="A5" s="4"/>
      <c r="B5" s="4"/>
      <c r="C5" s="5"/>
    </row>
    <row r="6" spans="1:3" ht="15">
      <c r="A6" s="4"/>
      <c r="B6" s="6"/>
      <c r="C6" s="240"/>
    </row>
    <row r="7" spans="1:4" ht="30.75">
      <c r="A7" s="477" t="s">
        <v>1</v>
      </c>
      <c r="B7" s="478" t="s">
        <v>2</v>
      </c>
      <c r="C7" s="479">
        <v>2022</v>
      </c>
      <c r="D7" s="479">
        <v>2023</v>
      </c>
    </row>
    <row r="8" spans="1:4" ht="25.5" customHeight="1">
      <c r="A8" s="419" t="s">
        <v>3</v>
      </c>
      <c r="B8" s="420" t="s">
        <v>302</v>
      </c>
      <c r="C8" s="421">
        <f>C9+C11+C13+C16+C19</f>
        <v>33899610</v>
      </c>
      <c r="D8" s="421">
        <f>D9+D11+D13+D16+D19</f>
        <v>34983520</v>
      </c>
    </row>
    <row r="9" spans="1:4" ht="17.25" customHeight="1">
      <c r="A9" s="251" t="s">
        <v>4</v>
      </c>
      <c r="B9" s="187" t="s">
        <v>301</v>
      </c>
      <c r="C9" s="242">
        <f>C10</f>
        <v>4826200</v>
      </c>
      <c r="D9" s="242">
        <f>D10</f>
        <v>5077200</v>
      </c>
    </row>
    <row r="10" spans="1:4" s="7" customFormat="1" ht="18.75" customHeight="1">
      <c r="A10" s="252" t="s">
        <v>5</v>
      </c>
      <c r="B10" s="188" t="s">
        <v>6</v>
      </c>
      <c r="C10" s="243">
        <v>4826200</v>
      </c>
      <c r="D10" s="243">
        <v>5077200</v>
      </c>
    </row>
    <row r="11" spans="1:4" s="7" customFormat="1" ht="44.25" customHeight="1">
      <c r="A11" s="251" t="s">
        <v>231</v>
      </c>
      <c r="B11" s="187" t="s">
        <v>303</v>
      </c>
      <c r="C11" s="242">
        <f>C12</f>
        <v>2074610</v>
      </c>
      <c r="D11" s="242">
        <f>D12</f>
        <v>2177520</v>
      </c>
    </row>
    <row r="12" spans="1:4" s="7" customFormat="1" ht="41.25" customHeight="1">
      <c r="A12" s="252" t="s">
        <v>232</v>
      </c>
      <c r="B12" s="188" t="s">
        <v>215</v>
      </c>
      <c r="C12" s="243">
        <v>2074610</v>
      </c>
      <c r="D12" s="243">
        <v>2177520</v>
      </c>
    </row>
    <row r="13" spans="1:4" ht="16.5" customHeight="1">
      <c r="A13" s="251" t="s">
        <v>7</v>
      </c>
      <c r="B13" s="189" t="s">
        <v>304</v>
      </c>
      <c r="C13" s="242">
        <f>C14+C15</f>
        <v>26664800</v>
      </c>
      <c r="D13" s="242">
        <f>D14+D15</f>
        <v>27394800</v>
      </c>
    </row>
    <row r="14" spans="1:4" s="7" customFormat="1" ht="15.75" customHeight="1">
      <c r="A14" s="252" t="s">
        <v>8</v>
      </c>
      <c r="B14" s="190" t="s">
        <v>9</v>
      </c>
      <c r="C14" s="243">
        <v>4138800</v>
      </c>
      <c r="D14" s="243">
        <v>4376800</v>
      </c>
    </row>
    <row r="15" spans="1:4" s="7" customFormat="1" ht="17.25" customHeight="1">
      <c r="A15" s="252" t="s">
        <v>10</v>
      </c>
      <c r="B15" s="190" t="s">
        <v>11</v>
      </c>
      <c r="C15" s="243">
        <v>22526000</v>
      </c>
      <c r="D15" s="243">
        <v>23018000</v>
      </c>
    </row>
    <row r="16" spans="1:9" s="10" customFormat="1" ht="15" customHeight="1">
      <c r="A16" s="251" t="s">
        <v>12</v>
      </c>
      <c r="B16" s="189" t="s">
        <v>305</v>
      </c>
      <c r="C16" s="242">
        <f>C17</f>
        <v>10000</v>
      </c>
      <c r="D16" s="242">
        <f>D17</f>
        <v>10000</v>
      </c>
      <c r="F16" s="450"/>
      <c r="G16" s="451"/>
      <c r="H16" s="452"/>
      <c r="I16" s="453"/>
    </row>
    <row r="17" spans="1:13" s="7" customFormat="1" ht="84.75" customHeight="1">
      <c r="A17" s="252" t="s">
        <v>13</v>
      </c>
      <c r="B17" s="190" t="s">
        <v>14</v>
      </c>
      <c r="C17" s="243">
        <v>10000</v>
      </c>
      <c r="D17" s="243">
        <v>10000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s="8" customFormat="1" ht="66" hidden="1">
      <c r="A18" s="253" t="s">
        <v>15</v>
      </c>
      <c r="B18" s="475" t="s">
        <v>16</v>
      </c>
      <c r="C18" s="243"/>
      <c r="D18" s="243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8" customFormat="1" ht="52.5">
      <c r="A19" s="474" t="s">
        <v>299</v>
      </c>
      <c r="B19" s="476" t="s">
        <v>300</v>
      </c>
      <c r="C19" s="242">
        <f>C20</f>
        <v>324000</v>
      </c>
      <c r="D19" s="242">
        <f>D20</f>
        <v>324000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8" customFormat="1" ht="84" customHeight="1">
      <c r="A20" s="252" t="s">
        <v>361</v>
      </c>
      <c r="B20" s="422" t="s">
        <v>307</v>
      </c>
      <c r="C20" s="243">
        <v>324000</v>
      </c>
      <c r="D20" s="449">
        <v>324000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7" customFormat="1" ht="24" customHeight="1">
      <c r="A21" s="416" t="s">
        <v>17</v>
      </c>
      <c r="B21" s="417" t="s">
        <v>306</v>
      </c>
      <c r="C21" s="482">
        <f>C22+C25</f>
        <v>4544750</v>
      </c>
      <c r="D21" s="500">
        <f>D22+D25</f>
        <v>4553645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7" customFormat="1" ht="30.75" customHeight="1">
      <c r="A22" s="306" t="s">
        <v>347</v>
      </c>
      <c r="B22" s="480" t="s">
        <v>294</v>
      </c>
      <c r="C22" s="481">
        <f>C24+C23</f>
        <v>4303808</v>
      </c>
      <c r="D22" s="308">
        <f>D24+D23</f>
        <v>4303808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s="7" customFormat="1" ht="81.75" customHeight="1">
      <c r="A23" s="252" t="s">
        <v>348</v>
      </c>
      <c r="B23" s="191" t="s">
        <v>362</v>
      </c>
      <c r="C23" s="245">
        <v>4268780</v>
      </c>
      <c r="D23" s="245">
        <v>4268780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s="7" customFormat="1" ht="90" customHeight="1">
      <c r="A24" s="403" t="s">
        <v>472</v>
      </c>
      <c r="B24" s="499" t="s">
        <v>471</v>
      </c>
      <c r="C24" s="245">
        <v>35028</v>
      </c>
      <c r="D24" s="245">
        <v>35028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s="7" customFormat="1" ht="39.75" customHeight="1">
      <c r="A25" s="306" t="s">
        <v>351</v>
      </c>
      <c r="B25" s="307" t="s">
        <v>162</v>
      </c>
      <c r="C25" s="308">
        <f>C26</f>
        <v>240942</v>
      </c>
      <c r="D25" s="308">
        <f>D26</f>
        <v>249837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s="7" customFormat="1" ht="59.25" customHeight="1">
      <c r="A26" s="252" t="s">
        <v>352</v>
      </c>
      <c r="B26" s="190" t="s">
        <v>364</v>
      </c>
      <c r="C26" s="245">
        <v>240942</v>
      </c>
      <c r="D26" s="245">
        <v>249837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s="9" customFormat="1" ht="15">
      <c r="A27" s="677" t="s">
        <v>18</v>
      </c>
      <c r="B27" s="678"/>
      <c r="C27" s="309">
        <f>C8+C21</f>
        <v>38444360</v>
      </c>
      <c r="D27" s="309">
        <f>D8+D21</f>
        <v>39537165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1:3" s="13" customFormat="1" ht="15">
      <c r="A28" s="671"/>
      <c r="B28" s="671"/>
      <c r="C28" s="671"/>
    </row>
    <row r="29" spans="1:3" s="13" customFormat="1" ht="15">
      <c r="A29" s="254"/>
      <c r="B29" s="176"/>
      <c r="C29" s="246"/>
    </row>
    <row r="30" spans="1:3" s="13" customFormat="1" ht="15">
      <c r="A30" s="671"/>
      <c r="B30" s="671"/>
      <c r="C30" s="672"/>
    </row>
    <row r="31" spans="1:3" s="13" customFormat="1" ht="15">
      <c r="A31" s="254"/>
      <c r="B31" s="176"/>
      <c r="C31" s="246"/>
    </row>
    <row r="32" spans="1:3" s="13" customFormat="1" ht="15">
      <c r="A32" s="254"/>
      <c r="B32" s="176"/>
      <c r="C32" s="246"/>
    </row>
    <row r="33" spans="1:3" s="13" customFormat="1" ht="15">
      <c r="A33" s="254"/>
      <c r="B33" s="176"/>
      <c r="C33" s="246"/>
    </row>
    <row r="34" spans="1:3" s="13" customFormat="1" ht="15">
      <c r="A34" s="254"/>
      <c r="B34" s="176"/>
      <c r="C34" s="246"/>
    </row>
    <row r="35" spans="1:3" s="13" customFormat="1" ht="15">
      <c r="A35" s="254"/>
      <c r="B35" s="176"/>
      <c r="C35" s="246"/>
    </row>
    <row r="36" spans="1:3" s="13" customFormat="1" ht="15">
      <c r="A36" s="254"/>
      <c r="B36" s="176"/>
      <c r="C36" s="246"/>
    </row>
    <row r="37" spans="1:3" s="13" customFormat="1" ht="15">
      <c r="A37" s="254"/>
      <c r="B37" s="176"/>
      <c r="C37" s="246"/>
    </row>
    <row r="38" spans="1:3" s="13" customFormat="1" ht="15">
      <c r="A38" s="254"/>
      <c r="B38" s="176"/>
      <c r="C38" s="246"/>
    </row>
    <row r="39" spans="1:3" s="13" customFormat="1" ht="15">
      <c r="A39" s="254"/>
      <c r="B39" s="176"/>
      <c r="C39" s="246"/>
    </row>
    <row r="40" spans="1:3" s="13" customFormat="1" ht="15">
      <c r="A40" s="254"/>
      <c r="B40" s="176"/>
      <c r="C40" s="246"/>
    </row>
    <row r="41" spans="1:3" s="13" customFormat="1" ht="15">
      <c r="A41" s="254"/>
      <c r="B41" s="176"/>
      <c r="C41" s="246"/>
    </row>
    <row r="42" spans="1:3" s="13" customFormat="1" ht="15">
      <c r="A42" s="254"/>
      <c r="B42" s="176"/>
      <c r="C42" s="246"/>
    </row>
    <row r="43" spans="1:3" s="13" customFormat="1" ht="15">
      <c r="A43" s="254"/>
      <c r="B43" s="176"/>
      <c r="C43" s="246"/>
    </row>
    <row r="44" spans="1:3" s="13" customFormat="1" ht="15">
      <c r="A44" s="254"/>
      <c r="B44" s="176"/>
      <c r="C44" s="246"/>
    </row>
    <row r="45" spans="1:3" s="13" customFormat="1" ht="15">
      <c r="A45" s="254"/>
      <c r="B45" s="176"/>
      <c r="C45" s="246"/>
    </row>
    <row r="46" spans="1:3" s="13" customFormat="1" ht="15">
      <c r="A46" s="254"/>
      <c r="B46" s="176"/>
      <c r="C46" s="246"/>
    </row>
    <row r="47" spans="1:3" s="13" customFormat="1" ht="15">
      <c r="A47" s="254"/>
      <c r="B47" s="176"/>
      <c r="C47" s="246"/>
    </row>
    <row r="48" spans="1:3" s="13" customFormat="1" ht="15">
      <c r="A48" s="254"/>
      <c r="B48" s="176"/>
      <c r="C48" s="246"/>
    </row>
    <row r="49" spans="1:3" s="13" customFormat="1" ht="15">
      <c r="A49" s="254"/>
      <c r="B49" s="176"/>
      <c r="C49" s="246"/>
    </row>
    <row r="50" spans="1:3" s="13" customFormat="1" ht="15">
      <c r="A50" s="254"/>
      <c r="B50" s="176"/>
      <c r="C50" s="246"/>
    </row>
    <row r="51" spans="1:3" s="13" customFormat="1" ht="15">
      <c r="A51" s="254"/>
      <c r="B51" s="176"/>
      <c r="C51" s="246"/>
    </row>
    <row r="52" spans="1:3" s="13" customFormat="1" ht="15">
      <c r="A52" s="254"/>
      <c r="B52" s="176"/>
      <c r="C52" s="246"/>
    </row>
    <row r="53" spans="1:3" s="13" customFormat="1" ht="15">
      <c r="A53" s="254"/>
      <c r="B53" s="176"/>
      <c r="C53" s="246"/>
    </row>
    <row r="54" spans="1:3" s="13" customFormat="1" ht="15">
      <c r="A54" s="254"/>
      <c r="B54" s="176"/>
      <c r="C54" s="246"/>
    </row>
    <row r="55" spans="1:3" s="13" customFormat="1" ht="15">
      <c r="A55" s="254"/>
      <c r="B55" s="176"/>
      <c r="C55" s="246"/>
    </row>
    <row r="56" spans="1:3" s="13" customFormat="1" ht="15">
      <c r="A56" s="254"/>
      <c r="B56" s="176"/>
      <c r="C56" s="246"/>
    </row>
    <row r="57" spans="1:3" s="13" customFormat="1" ht="15">
      <c r="A57" s="254"/>
      <c r="B57" s="176"/>
      <c r="C57" s="246"/>
    </row>
    <row r="58" spans="1:3" s="13" customFormat="1" ht="15">
      <c r="A58" s="254"/>
      <c r="B58" s="176"/>
      <c r="C58" s="246"/>
    </row>
    <row r="59" spans="1:3" s="13" customFormat="1" ht="15">
      <c r="A59" s="254"/>
      <c r="B59" s="176"/>
      <c r="C59" s="246"/>
    </row>
    <row r="60" spans="1:3" s="13" customFormat="1" ht="15">
      <c r="A60" s="254"/>
      <c r="B60" s="176"/>
      <c r="C60" s="246"/>
    </row>
    <row r="61" spans="1:3" s="13" customFormat="1" ht="15">
      <c r="A61" s="254"/>
      <c r="B61" s="176"/>
      <c r="C61" s="246"/>
    </row>
    <row r="62" spans="1:3" s="13" customFormat="1" ht="15">
      <c r="A62" s="254"/>
      <c r="B62" s="176"/>
      <c r="C62" s="246"/>
    </row>
    <row r="63" spans="1:3" s="13" customFormat="1" ht="15">
      <c r="A63" s="254"/>
      <c r="B63" s="176"/>
      <c r="C63" s="246"/>
    </row>
    <row r="64" spans="1:3" s="13" customFormat="1" ht="15">
      <c r="A64" s="254"/>
      <c r="B64" s="176"/>
      <c r="C64" s="246"/>
    </row>
    <row r="65" spans="1:3" s="13" customFormat="1" ht="15">
      <c r="A65" s="254"/>
      <c r="B65" s="176"/>
      <c r="C65" s="246"/>
    </row>
    <row r="66" spans="1:3" s="13" customFormat="1" ht="15">
      <c r="A66" s="254"/>
      <c r="B66" s="176"/>
      <c r="C66" s="246"/>
    </row>
    <row r="67" spans="1:3" s="13" customFormat="1" ht="15">
      <c r="A67" s="254"/>
      <c r="B67" s="176"/>
      <c r="C67" s="246"/>
    </row>
    <row r="68" spans="1:3" s="13" customFormat="1" ht="15">
      <c r="A68" s="254"/>
      <c r="B68" s="176"/>
      <c r="C68" s="246"/>
    </row>
    <row r="69" spans="1:3" s="13" customFormat="1" ht="15">
      <c r="A69" s="254"/>
      <c r="B69" s="176"/>
      <c r="C69" s="246"/>
    </row>
    <row r="70" spans="1:3" s="13" customFormat="1" ht="15">
      <c r="A70" s="254"/>
      <c r="B70" s="176"/>
      <c r="C70" s="246"/>
    </row>
    <row r="71" spans="1:3" s="13" customFormat="1" ht="15">
      <c r="A71" s="254"/>
      <c r="B71" s="176"/>
      <c r="C71" s="246"/>
    </row>
    <row r="72" spans="1:3" s="13" customFormat="1" ht="15">
      <c r="A72" s="254"/>
      <c r="B72" s="176"/>
      <c r="C72" s="246"/>
    </row>
    <row r="73" spans="1:3" s="13" customFormat="1" ht="15">
      <c r="A73" s="254"/>
      <c r="B73" s="176"/>
      <c r="C73" s="246"/>
    </row>
    <row r="74" spans="1:3" s="13" customFormat="1" ht="15">
      <c r="A74" s="254"/>
      <c r="B74" s="176"/>
      <c r="C74" s="246"/>
    </row>
    <row r="75" spans="1:3" s="13" customFormat="1" ht="15">
      <c r="A75" s="254"/>
      <c r="B75" s="176"/>
      <c r="C75" s="246"/>
    </row>
    <row r="76" spans="1:3" s="13" customFormat="1" ht="15">
      <c r="A76" s="254"/>
      <c r="B76" s="176"/>
      <c r="C76" s="246"/>
    </row>
    <row r="77" spans="1:3" s="13" customFormat="1" ht="15">
      <c r="A77" s="254"/>
      <c r="B77" s="176"/>
      <c r="C77" s="246"/>
    </row>
    <row r="78" spans="1:3" s="13" customFormat="1" ht="15">
      <c r="A78" s="254"/>
      <c r="B78" s="176"/>
      <c r="C78" s="246"/>
    </row>
    <row r="79" spans="1:3" s="13" customFormat="1" ht="15">
      <c r="A79" s="254"/>
      <c r="B79" s="176"/>
      <c r="C79" s="246"/>
    </row>
    <row r="80" spans="1:3" s="13" customFormat="1" ht="15">
      <c r="A80" s="254"/>
      <c r="B80" s="176"/>
      <c r="C80" s="246"/>
    </row>
    <row r="81" spans="1:3" s="13" customFormat="1" ht="15">
      <c r="A81" s="254"/>
      <c r="B81" s="176"/>
      <c r="C81" s="246"/>
    </row>
    <row r="82" spans="1:3" s="13" customFormat="1" ht="15">
      <c r="A82" s="254"/>
      <c r="B82" s="176"/>
      <c r="C82" s="246"/>
    </row>
    <row r="83" spans="1:3" s="13" customFormat="1" ht="15">
      <c r="A83" s="254"/>
      <c r="B83" s="176"/>
      <c r="C83" s="246"/>
    </row>
    <row r="84" spans="1:3" s="13" customFormat="1" ht="15">
      <c r="A84" s="254"/>
      <c r="B84" s="176"/>
      <c r="C84" s="246"/>
    </row>
    <row r="85" spans="1:3" s="13" customFormat="1" ht="15">
      <c r="A85" s="254"/>
      <c r="B85" s="176"/>
      <c r="C85" s="246"/>
    </row>
    <row r="86" spans="1:3" s="13" customFormat="1" ht="15">
      <c r="A86" s="254"/>
      <c r="B86" s="176"/>
      <c r="C86" s="246"/>
    </row>
    <row r="87" spans="1:3" s="13" customFormat="1" ht="15">
      <c r="A87" s="254"/>
      <c r="B87" s="176"/>
      <c r="C87" s="246"/>
    </row>
    <row r="88" spans="1:3" s="13" customFormat="1" ht="15">
      <c r="A88" s="254"/>
      <c r="B88" s="176"/>
      <c r="C88" s="246"/>
    </row>
    <row r="89" spans="1:3" s="13" customFormat="1" ht="15">
      <c r="A89" s="254"/>
      <c r="B89" s="176"/>
      <c r="C89" s="246"/>
    </row>
    <row r="90" spans="1:3" s="13" customFormat="1" ht="15">
      <c r="A90" s="254"/>
      <c r="B90" s="176"/>
      <c r="C90" s="246"/>
    </row>
    <row r="91" spans="1:3" s="13" customFormat="1" ht="15">
      <c r="A91" s="254"/>
      <c r="B91" s="176"/>
      <c r="C91" s="246"/>
    </row>
    <row r="92" spans="1:3" s="13" customFormat="1" ht="15">
      <c r="A92" s="254"/>
      <c r="B92" s="176"/>
      <c r="C92" s="246"/>
    </row>
    <row r="93" spans="1:3" s="13" customFormat="1" ht="15">
      <c r="A93" s="254"/>
      <c r="B93" s="176"/>
      <c r="C93" s="246"/>
    </row>
    <row r="94" spans="1:3" s="13" customFormat="1" ht="15">
      <c r="A94" s="254"/>
      <c r="B94" s="176"/>
      <c r="C94" s="246"/>
    </row>
    <row r="95" spans="1:3" s="13" customFormat="1" ht="15">
      <c r="A95" s="254"/>
      <c r="B95" s="176"/>
      <c r="C95" s="246"/>
    </row>
    <row r="96" spans="1:3" s="13" customFormat="1" ht="15">
      <c r="A96" s="254"/>
      <c r="B96" s="176"/>
      <c r="C96" s="246"/>
    </row>
    <row r="97" spans="1:3" s="13" customFormat="1" ht="15">
      <c r="A97" s="254"/>
      <c r="B97" s="176"/>
      <c r="C97" s="246"/>
    </row>
    <row r="98" spans="1:3" s="13" customFormat="1" ht="15">
      <c r="A98" s="254"/>
      <c r="B98" s="176"/>
      <c r="C98" s="246"/>
    </row>
    <row r="99" spans="1:3" s="13" customFormat="1" ht="15">
      <c r="A99" s="254"/>
      <c r="B99" s="176"/>
      <c r="C99" s="246"/>
    </row>
    <row r="100" spans="1:3" s="13" customFormat="1" ht="15">
      <c r="A100" s="254"/>
      <c r="B100" s="176"/>
      <c r="C100" s="246"/>
    </row>
    <row r="101" spans="1:3" s="13" customFormat="1" ht="15">
      <c r="A101" s="254"/>
      <c r="B101" s="176"/>
      <c r="C101" s="246"/>
    </row>
    <row r="102" spans="1:3" s="13" customFormat="1" ht="15">
      <c r="A102" s="254"/>
      <c r="B102" s="176"/>
      <c r="C102" s="246"/>
    </row>
    <row r="103" spans="1:3" s="13" customFormat="1" ht="15">
      <c r="A103" s="254"/>
      <c r="B103" s="176"/>
      <c r="C103" s="246"/>
    </row>
    <row r="104" spans="1:3" s="13" customFormat="1" ht="15">
      <c r="A104" s="254"/>
      <c r="B104" s="176"/>
      <c r="C104" s="246"/>
    </row>
    <row r="105" spans="1:3" s="13" customFormat="1" ht="15">
      <c r="A105" s="254"/>
      <c r="B105" s="176"/>
      <c r="C105" s="246"/>
    </row>
    <row r="106" spans="1:3" s="13" customFormat="1" ht="15">
      <c r="A106" s="254"/>
      <c r="B106" s="176"/>
      <c r="C106" s="246"/>
    </row>
    <row r="107" spans="1:3" s="13" customFormat="1" ht="15">
      <c r="A107" s="254"/>
      <c r="B107" s="176"/>
      <c r="C107" s="246"/>
    </row>
    <row r="108" spans="1:3" s="13" customFormat="1" ht="15">
      <c r="A108" s="254"/>
      <c r="B108" s="176"/>
      <c r="C108" s="246"/>
    </row>
    <row r="109" spans="1:3" s="13" customFormat="1" ht="15">
      <c r="A109" s="254"/>
      <c r="B109" s="176"/>
      <c r="C109" s="246"/>
    </row>
    <row r="110" spans="1:3" s="13" customFormat="1" ht="15">
      <c r="A110" s="254"/>
      <c r="B110" s="176"/>
      <c r="C110" s="246"/>
    </row>
    <row r="111" spans="1:3" s="13" customFormat="1" ht="15">
      <c r="A111" s="254"/>
      <c r="B111" s="176"/>
      <c r="C111" s="246"/>
    </row>
    <row r="112" spans="1:3" s="13" customFormat="1" ht="15">
      <c r="A112" s="254"/>
      <c r="B112" s="176"/>
      <c r="C112" s="246"/>
    </row>
    <row r="113" spans="1:3" s="13" customFormat="1" ht="15">
      <c r="A113" s="254"/>
      <c r="B113" s="176"/>
      <c r="C113" s="246"/>
    </row>
    <row r="114" spans="1:3" s="13" customFormat="1" ht="15">
      <c r="A114" s="254"/>
      <c r="B114" s="176"/>
      <c r="C114" s="246"/>
    </row>
    <row r="115" spans="1:3" s="13" customFormat="1" ht="15">
      <c r="A115" s="254"/>
      <c r="B115" s="176"/>
      <c r="C115" s="246"/>
    </row>
    <row r="116" spans="1:3" s="13" customFormat="1" ht="15">
      <c r="A116" s="254"/>
      <c r="B116" s="176"/>
      <c r="C116" s="246"/>
    </row>
    <row r="117" spans="1:3" s="13" customFormat="1" ht="15">
      <c r="A117" s="254"/>
      <c r="B117" s="176"/>
      <c r="C117" s="246"/>
    </row>
    <row r="118" spans="1:3" s="13" customFormat="1" ht="15">
      <c r="A118" s="254"/>
      <c r="B118" s="176"/>
      <c r="C118" s="246"/>
    </row>
    <row r="119" spans="1:3" s="13" customFormat="1" ht="15">
      <c r="A119" s="254"/>
      <c r="B119" s="176"/>
      <c r="C119" s="246"/>
    </row>
    <row r="120" spans="1:3" s="13" customFormat="1" ht="15">
      <c r="A120" s="254"/>
      <c r="B120" s="176"/>
      <c r="C120" s="246"/>
    </row>
    <row r="121" spans="1:3" s="13" customFormat="1" ht="15">
      <c r="A121" s="254"/>
      <c r="B121" s="176"/>
      <c r="C121" s="246"/>
    </row>
    <row r="122" spans="1:3" s="13" customFormat="1" ht="15">
      <c r="A122" s="254"/>
      <c r="B122" s="176"/>
      <c r="C122" s="246"/>
    </row>
    <row r="123" spans="1:3" s="13" customFormat="1" ht="15">
      <c r="A123" s="254"/>
      <c r="B123" s="176"/>
      <c r="C123" s="246"/>
    </row>
    <row r="124" spans="1:3" s="13" customFormat="1" ht="15">
      <c r="A124" s="254"/>
      <c r="B124" s="176"/>
      <c r="C124" s="246"/>
    </row>
    <row r="125" spans="1:3" s="13" customFormat="1" ht="15">
      <c r="A125" s="254"/>
      <c r="B125" s="176"/>
      <c r="C125" s="246"/>
    </row>
    <row r="126" spans="1:3" s="13" customFormat="1" ht="15">
      <c r="A126" s="254"/>
      <c r="B126" s="176"/>
      <c r="C126" s="246"/>
    </row>
    <row r="127" spans="1:3" s="13" customFormat="1" ht="15">
      <c r="A127" s="254"/>
      <c r="B127" s="176"/>
      <c r="C127" s="246"/>
    </row>
    <row r="128" spans="1:3" s="13" customFormat="1" ht="15">
      <c r="A128" s="254"/>
      <c r="B128" s="176"/>
      <c r="C128" s="246"/>
    </row>
    <row r="129" spans="1:3" s="13" customFormat="1" ht="15">
      <c r="A129" s="254"/>
      <c r="B129" s="176"/>
      <c r="C129" s="246"/>
    </row>
    <row r="130" spans="1:3" s="13" customFormat="1" ht="15">
      <c r="A130" s="254"/>
      <c r="B130" s="176"/>
      <c r="C130" s="246"/>
    </row>
    <row r="131" spans="1:3" s="13" customFormat="1" ht="15">
      <c r="A131" s="254"/>
      <c r="B131" s="176"/>
      <c r="C131" s="246"/>
    </row>
    <row r="132" spans="1:3" s="13" customFormat="1" ht="15">
      <c r="A132" s="254"/>
      <c r="B132" s="176"/>
      <c r="C132" s="246"/>
    </row>
    <row r="133" spans="1:3" s="13" customFormat="1" ht="15">
      <c r="A133" s="254"/>
      <c r="B133" s="176"/>
      <c r="C133" s="246"/>
    </row>
    <row r="134" spans="1:3" s="13" customFormat="1" ht="15">
      <c r="A134" s="254"/>
      <c r="B134" s="176"/>
      <c r="C134" s="246"/>
    </row>
    <row r="135" spans="1:3" s="13" customFormat="1" ht="15">
      <c r="A135" s="254"/>
      <c r="B135" s="176"/>
      <c r="C135" s="246"/>
    </row>
    <row r="136" spans="1:3" s="13" customFormat="1" ht="15">
      <c r="A136" s="254"/>
      <c r="B136" s="176"/>
      <c r="C136" s="246"/>
    </row>
    <row r="137" spans="1:3" s="13" customFormat="1" ht="15">
      <c r="A137" s="254"/>
      <c r="B137" s="176"/>
      <c r="C137" s="246"/>
    </row>
    <row r="138" spans="1:3" s="13" customFormat="1" ht="15">
      <c r="A138" s="254"/>
      <c r="B138" s="176"/>
      <c r="C138" s="246"/>
    </row>
    <row r="139" spans="1:3" s="13" customFormat="1" ht="15">
      <c r="A139" s="254"/>
      <c r="B139" s="176"/>
      <c r="C139" s="246"/>
    </row>
    <row r="140" spans="1:3" s="13" customFormat="1" ht="15">
      <c r="A140" s="254"/>
      <c r="B140" s="176"/>
      <c r="C140" s="246"/>
    </row>
    <row r="141" spans="1:3" s="13" customFormat="1" ht="15">
      <c r="A141" s="254"/>
      <c r="B141" s="176"/>
      <c r="C141" s="246"/>
    </row>
    <row r="142" spans="1:3" s="13" customFormat="1" ht="15">
      <c r="A142" s="254"/>
      <c r="B142" s="176"/>
      <c r="C142" s="246"/>
    </row>
    <row r="143" spans="1:3" s="13" customFormat="1" ht="15">
      <c r="A143" s="254"/>
      <c r="B143" s="176"/>
      <c r="C143" s="246"/>
    </row>
    <row r="144" spans="1:3" s="13" customFormat="1" ht="15">
      <c r="A144" s="254"/>
      <c r="B144" s="176"/>
      <c r="C144" s="246"/>
    </row>
    <row r="145" spans="1:3" s="13" customFormat="1" ht="15">
      <c r="A145" s="254"/>
      <c r="B145" s="176"/>
      <c r="C145" s="246"/>
    </row>
    <row r="146" spans="1:3" s="13" customFormat="1" ht="15">
      <c r="A146" s="254"/>
      <c r="B146" s="176"/>
      <c r="C146" s="246"/>
    </row>
    <row r="147" spans="1:3" s="13" customFormat="1" ht="15">
      <c r="A147" s="254"/>
      <c r="B147" s="176"/>
      <c r="C147" s="246"/>
    </row>
    <row r="148" spans="1:3" s="13" customFormat="1" ht="15">
      <c r="A148" s="254"/>
      <c r="B148" s="176"/>
      <c r="C148" s="246"/>
    </row>
    <row r="149" spans="1:3" s="13" customFormat="1" ht="15">
      <c r="A149" s="254"/>
      <c r="B149" s="176"/>
      <c r="C149" s="246"/>
    </row>
    <row r="150" spans="1:3" s="13" customFormat="1" ht="15">
      <c r="A150" s="254"/>
      <c r="B150" s="176"/>
      <c r="C150" s="246"/>
    </row>
    <row r="151" spans="1:3" s="13" customFormat="1" ht="15">
      <c r="A151" s="254"/>
      <c r="B151" s="176"/>
      <c r="C151" s="246"/>
    </row>
    <row r="152" spans="1:3" s="13" customFormat="1" ht="15">
      <c r="A152" s="254"/>
      <c r="B152" s="176"/>
      <c r="C152" s="246"/>
    </row>
    <row r="153" spans="1:3" s="13" customFormat="1" ht="15">
      <c r="A153" s="254"/>
      <c r="B153" s="176"/>
      <c r="C153" s="246"/>
    </row>
    <row r="154" spans="1:3" s="13" customFormat="1" ht="15">
      <c r="A154" s="254"/>
      <c r="B154" s="176"/>
      <c r="C154" s="246"/>
    </row>
    <row r="155" spans="1:3" s="13" customFormat="1" ht="15">
      <c r="A155" s="254"/>
      <c r="B155" s="176"/>
      <c r="C155" s="246"/>
    </row>
    <row r="156" spans="1:3" s="13" customFormat="1" ht="15">
      <c r="A156" s="254"/>
      <c r="B156" s="176"/>
      <c r="C156" s="246"/>
    </row>
    <row r="157" spans="1:3" s="13" customFormat="1" ht="15">
      <c r="A157" s="255"/>
      <c r="B157" s="177"/>
      <c r="C157" s="247"/>
    </row>
    <row r="158" spans="1:3" s="13" customFormat="1" ht="15">
      <c r="A158" s="255"/>
      <c r="B158" s="177"/>
      <c r="C158" s="247"/>
    </row>
    <row r="159" spans="1:3" s="13" customFormat="1" ht="15">
      <c r="A159" s="255"/>
      <c r="B159" s="177"/>
      <c r="C159" s="247"/>
    </row>
    <row r="160" spans="1:3" s="13" customFormat="1" ht="15">
      <c r="A160" s="255"/>
      <c r="B160" s="177"/>
      <c r="C160" s="247"/>
    </row>
    <row r="161" spans="1:3" s="13" customFormat="1" ht="15">
      <c r="A161" s="255"/>
      <c r="B161" s="177"/>
      <c r="C161" s="247"/>
    </row>
    <row r="162" spans="1:3" s="13" customFormat="1" ht="15">
      <c r="A162" s="255"/>
      <c r="B162" s="177"/>
      <c r="C162" s="247"/>
    </row>
    <row r="163" spans="1:3" s="13" customFormat="1" ht="15">
      <c r="A163" s="255"/>
      <c r="B163" s="177"/>
      <c r="C163" s="247"/>
    </row>
    <row r="164" spans="1:3" s="13" customFormat="1" ht="15">
      <c r="A164" s="255"/>
      <c r="B164" s="177"/>
      <c r="C164" s="247"/>
    </row>
    <row r="165" spans="1:3" s="13" customFormat="1" ht="15">
      <c r="A165" s="255"/>
      <c r="B165" s="177"/>
      <c r="C165" s="247"/>
    </row>
    <row r="166" spans="1:3" s="13" customFormat="1" ht="15">
      <c r="A166" s="255"/>
      <c r="B166" s="177"/>
      <c r="C166" s="247"/>
    </row>
    <row r="167" spans="1:3" s="13" customFormat="1" ht="15">
      <c r="A167" s="255"/>
      <c r="B167" s="177"/>
      <c r="C167" s="247"/>
    </row>
    <row r="168" spans="1:3" s="13" customFormat="1" ht="15">
      <c r="A168" s="255"/>
      <c r="B168" s="177"/>
      <c r="C168" s="247"/>
    </row>
    <row r="169" spans="1:3" s="13" customFormat="1" ht="15">
      <c r="A169" s="255"/>
      <c r="B169" s="177"/>
      <c r="C169" s="247"/>
    </row>
    <row r="170" spans="1:3" s="13" customFormat="1" ht="15">
      <c r="A170" s="255"/>
      <c r="B170" s="177"/>
      <c r="C170" s="247"/>
    </row>
    <row r="171" spans="1:3" s="13" customFormat="1" ht="15">
      <c r="A171" s="255"/>
      <c r="B171" s="177"/>
      <c r="C171" s="247"/>
    </row>
    <row r="172" spans="1:3" s="13" customFormat="1" ht="15">
      <c r="A172" s="255"/>
      <c r="B172" s="177"/>
      <c r="C172" s="247"/>
    </row>
    <row r="173" spans="1:3" s="13" customFormat="1" ht="15">
      <c r="A173" s="255"/>
      <c r="B173" s="177"/>
      <c r="C173" s="247"/>
    </row>
    <row r="174" spans="1:3" s="13" customFormat="1" ht="15">
      <c r="A174" s="255"/>
      <c r="B174" s="177"/>
      <c r="C174" s="247"/>
    </row>
    <row r="175" spans="1:3" s="13" customFormat="1" ht="15">
      <c r="A175" s="255"/>
      <c r="B175" s="177"/>
      <c r="C175" s="247"/>
    </row>
    <row r="176" spans="1:3" s="13" customFormat="1" ht="15">
      <c r="A176" s="255"/>
      <c r="B176" s="177"/>
      <c r="C176" s="247"/>
    </row>
    <row r="177" spans="1:3" s="13" customFormat="1" ht="15">
      <c r="A177" s="255"/>
      <c r="B177" s="177"/>
      <c r="C177" s="247"/>
    </row>
    <row r="178" spans="1:3" s="13" customFormat="1" ht="15">
      <c r="A178" s="255"/>
      <c r="B178" s="177"/>
      <c r="C178" s="247"/>
    </row>
    <row r="179" spans="1:3" s="13" customFormat="1" ht="15">
      <c r="A179" s="255"/>
      <c r="B179" s="177"/>
      <c r="C179" s="247"/>
    </row>
    <row r="180" spans="1:3" s="13" customFormat="1" ht="15">
      <c r="A180" s="255"/>
      <c r="B180" s="177"/>
      <c r="C180" s="247"/>
    </row>
    <row r="181" spans="1:3" s="13" customFormat="1" ht="15">
      <c r="A181" s="255"/>
      <c r="B181" s="177"/>
      <c r="C181" s="247"/>
    </row>
    <row r="182" spans="1:3" s="13" customFormat="1" ht="15">
      <c r="A182" s="255"/>
      <c r="B182" s="177"/>
      <c r="C182" s="247"/>
    </row>
    <row r="183" spans="1:3" s="13" customFormat="1" ht="15">
      <c r="A183" s="255"/>
      <c r="B183" s="177"/>
      <c r="C183" s="247"/>
    </row>
    <row r="184" spans="1:3" s="13" customFormat="1" ht="15">
      <c r="A184" s="255"/>
      <c r="B184" s="177"/>
      <c r="C184" s="247"/>
    </row>
    <row r="185" spans="1:3" s="13" customFormat="1" ht="15">
      <c r="A185" s="255"/>
      <c r="B185" s="177"/>
      <c r="C185" s="247"/>
    </row>
    <row r="186" spans="1:3" s="13" customFormat="1" ht="15">
      <c r="A186" s="255"/>
      <c r="B186" s="177"/>
      <c r="C186" s="247"/>
    </row>
    <row r="187" spans="1:3" s="13" customFormat="1" ht="15">
      <c r="A187" s="255"/>
      <c r="B187" s="177"/>
      <c r="C187" s="247"/>
    </row>
    <row r="188" spans="1:3" s="13" customFormat="1" ht="15">
      <c r="A188" s="255"/>
      <c r="B188" s="177"/>
      <c r="C188" s="247"/>
    </row>
    <row r="189" spans="1:3" s="13" customFormat="1" ht="15">
      <c r="A189" s="255"/>
      <c r="B189" s="177"/>
      <c r="C189" s="247"/>
    </row>
    <row r="190" spans="1:3" s="13" customFormat="1" ht="15">
      <c r="A190" s="255"/>
      <c r="B190" s="177"/>
      <c r="C190" s="247"/>
    </row>
    <row r="191" spans="1:3" s="13" customFormat="1" ht="15">
      <c r="A191" s="255"/>
      <c r="B191" s="177"/>
      <c r="C191" s="247"/>
    </row>
    <row r="192" spans="1:3" s="13" customFormat="1" ht="15">
      <c r="A192" s="255"/>
      <c r="B192" s="177"/>
      <c r="C192" s="247"/>
    </row>
    <row r="193" spans="1:3" s="13" customFormat="1" ht="15">
      <c r="A193" s="255"/>
      <c r="B193" s="177"/>
      <c r="C193" s="247"/>
    </row>
    <row r="194" spans="1:3" s="13" customFormat="1" ht="15">
      <c r="A194" s="255"/>
      <c r="B194" s="177"/>
      <c r="C194" s="247"/>
    </row>
    <row r="195" spans="1:3" s="13" customFormat="1" ht="15">
      <c r="A195" s="255"/>
      <c r="B195" s="177"/>
      <c r="C195" s="247"/>
    </row>
    <row r="196" spans="1:3" s="13" customFormat="1" ht="15">
      <c r="A196" s="255"/>
      <c r="B196" s="177"/>
      <c r="C196" s="247"/>
    </row>
    <row r="197" spans="1:3" s="13" customFormat="1" ht="15">
      <c r="A197" s="255"/>
      <c r="B197" s="177"/>
      <c r="C197" s="247"/>
    </row>
    <row r="198" spans="1:3" s="13" customFormat="1" ht="15">
      <c r="A198" s="255"/>
      <c r="B198" s="177"/>
      <c r="C198" s="247"/>
    </row>
    <row r="199" spans="1:3" s="13" customFormat="1" ht="15">
      <c r="A199" s="255"/>
      <c r="B199" s="177"/>
      <c r="C199" s="247"/>
    </row>
    <row r="200" spans="1:3" s="13" customFormat="1" ht="15">
      <c r="A200" s="255"/>
      <c r="B200" s="177"/>
      <c r="C200" s="247"/>
    </row>
    <row r="201" spans="1:3" ht="15">
      <c r="A201" s="256"/>
      <c r="B201" s="178"/>
      <c r="C201" s="248"/>
    </row>
  </sheetData>
  <sheetProtection/>
  <mergeCells count="7">
    <mergeCell ref="A30:C30"/>
    <mergeCell ref="B1:D1"/>
    <mergeCell ref="B2:D2"/>
    <mergeCell ref="A3:D3"/>
    <mergeCell ref="A27:B27"/>
    <mergeCell ref="A28:C28"/>
    <mergeCell ref="A4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37"/>
  <sheetViews>
    <sheetView showGridLines="0" tabSelected="1" zoomScale="120" zoomScaleNormal="120" zoomScaleSheetLayoutView="120" workbookViewId="0" topLeftCell="A97">
      <selection activeCell="H105" sqref="H105"/>
    </sheetView>
  </sheetViews>
  <sheetFormatPr defaultColWidth="9.125" defaultRowHeight="12.75"/>
  <cols>
    <col min="1" max="1" width="0.12890625" style="193" customWidth="1"/>
    <col min="2" max="6" width="0" style="193" hidden="1" customWidth="1"/>
    <col min="7" max="7" width="41.875" style="227" customWidth="1"/>
    <col min="8" max="8" width="11.375" style="221" customWidth="1"/>
    <col min="9" max="9" width="7.50390625" style="227" customWidth="1"/>
    <col min="10" max="10" width="10.625" style="227" bestFit="1" customWidth="1"/>
    <col min="11" max="11" width="12.50390625" style="234" customWidth="1"/>
    <col min="12" max="13" width="13.875" style="415" bestFit="1" customWidth="1"/>
    <col min="14" max="14" width="9.125" style="193" customWidth="1"/>
    <col min="15" max="15" width="11.625" style="193" bestFit="1" customWidth="1"/>
    <col min="16" max="237" width="9.125" style="193" customWidth="1"/>
    <col min="238" max="16384" width="9.125" style="193" customWidth="1"/>
  </cols>
  <sheetData>
    <row r="1" spans="1:13" ht="15" customHeight="1">
      <c r="A1" s="192"/>
      <c r="B1" s="192"/>
      <c r="C1" s="192"/>
      <c r="D1" s="192"/>
      <c r="E1" s="192"/>
      <c r="F1" s="192"/>
      <c r="G1" s="468"/>
      <c r="H1" s="685" t="s">
        <v>272</v>
      </c>
      <c r="I1" s="685"/>
      <c r="J1" s="685"/>
      <c r="K1" s="685"/>
      <c r="L1" s="686"/>
      <c r="M1" s="686"/>
    </row>
    <row r="2" spans="1:13" ht="15" customHeight="1">
      <c r="A2" s="192"/>
      <c r="B2" s="192"/>
      <c r="C2" s="192"/>
      <c r="D2" s="192"/>
      <c r="E2" s="192"/>
      <c r="F2" s="192"/>
      <c r="G2" s="468"/>
      <c r="H2" s="685" t="s">
        <v>0</v>
      </c>
      <c r="I2" s="685"/>
      <c r="J2" s="685"/>
      <c r="K2" s="685"/>
      <c r="L2" s="686"/>
      <c r="M2" s="686"/>
    </row>
    <row r="3" spans="1:13" ht="15" customHeight="1">
      <c r="A3" s="192"/>
      <c r="B3" s="192"/>
      <c r="C3" s="192"/>
      <c r="D3" s="192"/>
      <c r="E3" s="192"/>
      <c r="F3" s="192"/>
      <c r="G3" s="468"/>
      <c r="H3" s="685" t="s">
        <v>368</v>
      </c>
      <c r="I3" s="685"/>
      <c r="J3" s="685"/>
      <c r="K3" s="685"/>
      <c r="L3" s="686"/>
      <c r="M3" s="686"/>
    </row>
    <row r="4" spans="1:13" ht="14.25" customHeight="1">
      <c r="A4" s="194"/>
      <c r="B4" s="194"/>
      <c r="C4" s="194"/>
      <c r="D4" s="194"/>
      <c r="E4" s="194"/>
      <c r="F4" s="194"/>
      <c r="G4" s="222"/>
      <c r="H4" s="217"/>
      <c r="I4" s="222"/>
      <c r="J4" s="222"/>
      <c r="K4" s="230"/>
      <c r="L4" s="412"/>
      <c r="M4" s="412"/>
    </row>
    <row r="5" spans="1:13" ht="82.5" customHeight="1">
      <c r="A5" s="192"/>
      <c r="B5" s="689" t="s">
        <v>370</v>
      </c>
      <c r="C5" s="689"/>
      <c r="D5" s="689"/>
      <c r="E5" s="689"/>
      <c r="F5" s="689"/>
      <c r="G5" s="689"/>
      <c r="H5" s="689"/>
      <c r="I5" s="689"/>
      <c r="J5" s="689"/>
      <c r="K5" s="689"/>
      <c r="L5" s="690"/>
      <c r="M5" s="690"/>
    </row>
    <row r="6" spans="1:13" ht="14.25" customHeight="1">
      <c r="A6" s="194"/>
      <c r="B6" s="194"/>
      <c r="C6" s="194"/>
      <c r="D6" s="194"/>
      <c r="E6" s="194"/>
      <c r="F6" s="194"/>
      <c r="G6" s="222"/>
      <c r="H6" s="217"/>
      <c r="I6" s="222"/>
      <c r="J6" s="222"/>
      <c r="K6" s="230"/>
      <c r="L6" s="412"/>
      <c r="M6" s="412"/>
    </row>
    <row r="7" spans="1:13" ht="46.5" customHeight="1">
      <c r="A7" s="192"/>
      <c r="B7" s="195"/>
      <c r="C7" s="195"/>
      <c r="D7" s="195"/>
      <c r="E7" s="196"/>
      <c r="F7" s="196"/>
      <c r="G7" s="197" t="s">
        <v>25</v>
      </c>
      <c r="H7" s="198" t="s">
        <v>173</v>
      </c>
      <c r="I7" s="197" t="s">
        <v>174</v>
      </c>
      <c r="J7" s="199" t="s">
        <v>208</v>
      </c>
      <c r="K7" s="199" t="s">
        <v>175</v>
      </c>
      <c r="L7" s="406" t="s">
        <v>176</v>
      </c>
      <c r="M7" s="406" t="s">
        <v>177</v>
      </c>
    </row>
    <row r="8" spans="1:13" ht="36" customHeight="1">
      <c r="A8" s="204"/>
      <c r="B8" s="683" t="s">
        <v>184</v>
      </c>
      <c r="C8" s="683"/>
      <c r="D8" s="683"/>
      <c r="E8" s="683"/>
      <c r="F8" s="684"/>
      <c r="G8" s="236" t="s">
        <v>210</v>
      </c>
      <c r="H8" s="218" t="s">
        <v>235</v>
      </c>
      <c r="I8" s="223" t="s">
        <v>181</v>
      </c>
      <c r="J8" s="228"/>
      <c r="K8" s="228"/>
      <c r="L8" s="407">
        <f aca="true" t="shared" si="0" ref="L8:M11">L9</f>
        <v>100000</v>
      </c>
      <c r="M8" s="407">
        <f t="shared" si="0"/>
        <v>100000</v>
      </c>
    </row>
    <row r="9" spans="1:13" ht="53.25" customHeight="1">
      <c r="A9" s="204"/>
      <c r="B9" s="687" t="s">
        <v>185</v>
      </c>
      <c r="C9" s="687"/>
      <c r="D9" s="687"/>
      <c r="E9" s="687"/>
      <c r="F9" s="688"/>
      <c r="G9" s="646" t="s">
        <v>480</v>
      </c>
      <c r="H9" s="647" t="s">
        <v>241</v>
      </c>
      <c r="I9" s="648" t="s">
        <v>181</v>
      </c>
      <c r="J9" s="649">
        <f>J11</f>
        <v>0</v>
      </c>
      <c r="K9" s="651">
        <f>K11</f>
        <v>0</v>
      </c>
      <c r="L9" s="650">
        <f t="shared" si="0"/>
        <v>100000</v>
      </c>
      <c r="M9" s="650">
        <f t="shared" si="0"/>
        <v>100000</v>
      </c>
    </row>
    <row r="10" spans="1:13" ht="47.25" customHeight="1">
      <c r="A10" s="204"/>
      <c r="B10" s="206"/>
      <c r="C10" s="206"/>
      <c r="D10" s="206"/>
      <c r="E10" s="206"/>
      <c r="F10" s="207"/>
      <c r="G10" s="300" t="s">
        <v>242</v>
      </c>
      <c r="H10" s="296" t="s">
        <v>243</v>
      </c>
      <c r="I10" s="297"/>
      <c r="J10" s="298"/>
      <c r="K10" s="299"/>
      <c r="L10" s="408">
        <f t="shared" si="0"/>
        <v>100000</v>
      </c>
      <c r="M10" s="408">
        <f t="shared" si="0"/>
        <v>100000</v>
      </c>
    </row>
    <row r="11" spans="1:13" ht="45.75" customHeight="1">
      <c r="A11" s="204"/>
      <c r="B11" s="206"/>
      <c r="C11" s="206"/>
      <c r="D11" s="206"/>
      <c r="E11" s="206"/>
      <c r="F11" s="207"/>
      <c r="G11" s="290" t="s">
        <v>458</v>
      </c>
      <c r="H11" s="287" t="s">
        <v>245</v>
      </c>
      <c r="I11" s="288"/>
      <c r="J11" s="239">
        <v>0</v>
      </c>
      <c r="K11" s="289"/>
      <c r="L11" s="410">
        <f t="shared" si="0"/>
        <v>100000</v>
      </c>
      <c r="M11" s="410">
        <f t="shared" si="0"/>
        <v>100000</v>
      </c>
    </row>
    <row r="12" spans="1:13" ht="36" customHeight="1">
      <c r="A12" s="204"/>
      <c r="B12" s="211"/>
      <c r="C12" s="211"/>
      <c r="D12" s="211"/>
      <c r="E12" s="211"/>
      <c r="F12" s="212"/>
      <c r="G12" s="235" t="s">
        <v>223</v>
      </c>
      <c r="H12" s="213"/>
      <c r="I12" s="224">
        <v>400</v>
      </c>
      <c r="J12" s="229">
        <v>0</v>
      </c>
      <c r="K12" s="232">
        <v>0</v>
      </c>
      <c r="L12" s="258">
        <v>100000</v>
      </c>
      <c r="M12" s="258">
        <f>J12+K12+L12</f>
        <v>100000</v>
      </c>
    </row>
    <row r="13" spans="1:13" s="227" customFormat="1" ht="38.25" customHeight="1">
      <c r="A13" s="291"/>
      <c r="B13" s="691" t="s">
        <v>188</v>
      </c>
      <c r="C13" s="691"/>
      <c r="D13" s="691"/>
      <c r="E13" s="691"/>
      <c r="F13" s="692"/>
      <c r="G13" s="467" t="s">
        <v>308</v>
      </c>
      <c r="H13" s="218" t="s">
        <v>309</v>
      </c>
      <c r="I13" s="465" t="s">
        <v>181</v>
      </c>
      <c r="J13" s="466">
        <f>J14</f>
      </c>
      <c r="K13" s="466">
        <f>K14</f>
      </c>
      <c r="L13" s="407">
        <f>L14+L18+L23+L27</f>
        <v>110400</v>
      </c>
      <c r="M13" s="407">
        <f>M14+M18+M23+M27</f>
        <v>110400</v>
      </c>
    </row>
    <row r="14" spans="1:13" ht="40.5" customHeight="1">
      <c r="A14" s="204"/>
      <c r="B14" s="283"/>
      <c r="C14" s="283"/>
      <c r="D14" s="283"/>
      <c r="E14" s="283"/>
      <c r="F14" s="284"/>
      <c r="G14" s="646" t="s">
        <v>481</v>
      </c>
      <c r="H14" s="647" t="s">
        <v>311</v>
      </c>
      <c r="I14" s="648" t="s">
        <v>181</v>
      </c>
      <c r="J14" s="648" t="s">
        <v>181</v>
      </c>
      <c r="K14" s="648" t="s">
        <v>181</v>
      </c>
      <c r="L14" s="650">
        <f aca="true" t="shared" si="1" ref="L14:M16">L15</f>
        <v>1000</v>
      </c>
      <c r="M14" s="650">
        <f t="shared" si="1"/>
        <v>1000</v>
      </c>
    </row>
    <row r="15" spans="1:13" ht="45.75" customHeight="1">
      <c r="A15" s="204"/>
      <c r="B15" s="283"/>
      <c r="C15" s="283"/>
      <c r="D15" s="283"/>
      <c r="E15" s="283"/>
      <c r="F15" s="284"/>
      <c r="G15" s="300" t="s">
        <v>310</v>
      </c>
      <c r="H15" s="296" t="s">
        <v>312</v>
      </c>
      <c r="I15" s="297"/>
      <c r="J15" s="298"/>
      <c r="K15" s="299"/>
      <c r="L15" s="408">
        <f t="shared" si="1"/>
        <v>1000</v>
      </c>
      <c r="M15" s="408">
        <f t="shared" si="1"/>
        <v>1000</v>
      </c>
    </row>
    <row r="16" spans="1:13" ht="48" customHeight="1">
      <c r="A16" s="204"/>
      <c r="B16" s="283"/>
      <c r="C16" s="283"/>
      <c r="D16" s="283"/>
      <c r="E16" s="283"/>
      <c r="F16" s="284"/>
      <c r="G16" s="290" t="s">
        <v>501</v>
      </c>
      <c r="H16" s="287" t="s">
        <v>384</v>
      </c>
      <c r="I16" s="288"/>
      <c r="J16" s="239"/>
      <c r="K16" s="289"/>
      <c r="L16" s="410">
        <f t="shared" si="1"/>
        <v>1000</v>
      </c>
      <c r="M16" s="410">
        <f t="shared" si="1"/>
        <v>1000</v>
      </c>
    </row>
    <row r="17" spans="1:13" ht="22.5" customHeight="1">
      <c r="A17" s="204"/>
      <c r="B17" s="283"/>
      <c r="C17" s="283"/>
      <c r="D17" s="283"/>
      <c r="E17" s="283"/>
      <c r="F17" s="284"/>
      <c r="G17" s="235" t="s">
        <v>187</v>
      </c>
      <c r="H17" s="285"/>
      <c r="I17" s="286">
        <v>200</v>
      </c>
      <c r="J17" s="239"/>
      <c r="K17" s="289"/>
      <c r="L17" s="410">
        <v>1000</v>
      </c>
      <c r="M17" s="410">
        <f>J17+K17+L17</f>
        <v>1000</v>
      </c>
    </row>
    <row r="18" spans="1:13" ht="57" customHeight="1">
      <c r="A18" s="204"/>
      <c r="B18" s="283"/>
      <c r="C18" s="283"/>
      <c r="D18" s="283"/>
      <c r="E18" s="283"/>
      <c r="F18" s="284"/>
      <c r="G18" s="646" t="s">
        <v>482</v>
      </c>
      <c r="H18" s="647" t="s">
        <v>314</v>
      </c>
      <c r="I18" s="648" t="s">
        <v>181</v>
      </c>
      <c r="J18" s="648" t="s">
        <v>181</v>
      </c>
      <c r="K18" s="648" t="s">
        <v>181</v>
      </c>
      <c r="L18" s="650">
        <f>L19</f>
        <v>89400</v>
      </c>
      <c r="M18" s="650">
        <f>M19</f>
        <v>89400</v>
      </c>
    </row>
    <row r="19" spans="1:13" ht="39" customHeight="1">
      <c r="A19" s="204"/>
      <c r="B19" s="283"/>
      <c r="C19" s="283"/>
      <c r="D19" s="283"/>
      <c r="E19" s="283"/>
      <c r="F19" s="284"/>
      <c r="G19" s="300" t="s">
        <v>316</v>
      </c>
      <c r="H19" s="296" t="s">
        <v>315</v>
      </c>
      <c r="I19" s="297"/>
      <c r="J19" s="298"/>
      <c r="K19" s="299"/>
      <c r="L19" s="408">
        <f>L20</f>
        <v>89400</v>
      </c>
      <c r="M19" s="408">
        <f>M20</f>
        <v>89400</v>
      </c>
    </row>
    <row r="20" spans="1:13" ht="18.75" customHeight="1">
      <c r="A20" s="204"/>
      <c r="B20" s="283"/>
      <c r="C20" s="283"/>
      <c r="D20" s="283"/>
      <c r="E20" s="283"/>
      <c r="F20" s="284"/>
      <c r="G20" s="290" t="s">
        <v>373</v>
      </c>
      <c r="H20" s="287" t="s">
        <v>446</v>
      </c>
      <c r="I20" s="288"/>
      <c r="J20" s="239"/>
      <c r="K20" s="289"/>
      <c r="L20" s="410">
        <f>L21+L22</f>
        <v>89400</v>
      </c>
      <c r="M20" s="410">
        <f>L20</f>
        <v>89400</v>
      </c>
    </row>
    <row r="21" spans="1:13" ht="45.75" customHeight="1">
      <c r="A21" s="204"/>
      <c r="B21" s="283"/>
      <c r="C21" s="283"/>
      <c r="D21" s="283"/>
      <c r="E21" s="283"/>
      <c r="F21" s="284"/>
      <c r="G21" s="235" t="s">
        <v>200</v>
      </c>
      <c r="H21" s="213"/>
      <c r="I21" s="224">
        <v>100</v>
      </c>
      <c r="J21" s="239"/>
      <c r="K21" s="289"/>
      <c r="L21" s="410">
        <v>62400</v>
      </c>
      <c r="M21" s="410">
        <f>L21</f>
        <v>62400</v>
      </c>
    </row>
    <row r="22" spans="1:13" ht="22.5" customHeight="1">
      <c r="A22" s="204"/>
      <c r="B22" s="211"/>
      <c r="C22" s="211"/>
      <c r="D22" s="211"/>
      <c r="E22" s="211"/>
      <c r="F22" s="212"/>
      <c r="G22" s="235" t="s">
        <v>187</v>
      </c>
      <c r="H22" s="535"/>
      <c r="I22" s="536">
        <v>200</v>
      </c>
      <c r="J22" s="229"/>
      <c r="K22" s="232"/>
      <c r="L22" s="258">
        <v>27000</v>
      </c>
      <c r="M22" s="258">
        <f>L22</f>
        <v>27000</v>
      </c>
    </row>
    <row r="23" spans="1:13" ht="55.5" customHeight="1">
      <c r="A23" s="204"/>
      <c r="B23" s="283"/>
      <c r="C23" s="283"/>
      <c r="D23" s="283"/>
      <c r="E23" s="283"/>
      <c r="F23" s="284"/>
      <c r="G23" s="646" t="s">
        <v>483</v>
      </c>
      <c r="H23" s="647" t="s">
        <v>317</v>
      </c>
      <c r="I23" s="648" t="s">
        <v>181</v>
      </c>
      <c r="J23" s="648" t="s">
        <v>181</v>
      </c>
      <c r="K23" s="648" t="s">
        <v>181</v>
      </c>
      <c r="L23" s="650">
        <f aca="true" t="shared" si="2" ref="L23:M25">L24</f>
        <v>10000</v>
      </c>
      <c r="M23" s="650">
        <f t="shared" si="2"/>
        <v>10000</v>
      </c>
    </row>
    <row r="24" spans="1:13" ht="51.75" customHeight="1">
      <c r="A24" s="204"/>
      <c r="B24" s="283"/>
      <c r="C24" s="283"/>
      <c r="D24" s="283"/>
      <c r="E24" s="283"/>
      <c r="F24" s="284"/>
      <c r="G24" s="300" t="s">
        <v>385</v>
      </c>
      <c r="H24" s="296" t="s">
        <v>318</v>
      </c>
      <c r="I24" s="297"/>
      <c r="J24" s="298"/>
      <c r="K24" s="299"/>
      <c r="L24" s="408">
        <f t="shared" si="2"/>
        <v>10000</v>
      </c>
      <c r="M24" s="408">
        <f t="shared" si="2"/>
        <v>10000</v>
      </c>
    </row>
    <row r="25" spans="1:13" ht="48.75" customHeight="1">
      <c r="A25" s="204"/>
      <c r="B25" s="283"/>
      <c r="C25" s="283"/>
      <c r="D25" s="283"/>
      <c r="E25" s="283"/>
      <c r="F25" s="284"/>
      <c r="G25" s="290" t="s">
        <v>508</v>
      </c>
      <c r="H25" s="287" t="s">
        <v>387</v>
      </c>
      <c r="I25" s="288"/>
      <c r="J25" s="239"/>
      <c r="K25" s="289"/>
      <c r="L25" s="410">
        <f t="shared" si="2"/>
        <v>10000</v>
      </c>
      <c r="M25" s="410">
        <f t="shared" si="2"/>
        <v>10000</v>
      </c>
    </row>
    <row r="26" spans="1:13" ht="22.5" customHeight="1">
      <c r="A26" s="204"/>
      <c r="B26" s="283"/>
      <c r="C26" s="283"/>
      <c r="D26" s="283"/>
      <c r="E26" s="283"/>
      <c r="F26" s="284"/>
      <c r="G26" s="235" t="s">
        <v>187</v>
      </c>
      <c r="H26" s="285"/>
      <c r="I26" s="286">
        <v>200</v>
      </c>
      <c r="J26" s="239"/>
      <c r="K26" s="289"/>
      <c r="L26" s="410">
        <v>10000</v>
      </c>
      <c r="M26" s="410">
        <f>J26+K26+L26</f>
        <v>10000</v>
      </c>
    </row>
    <row r="27" spans="1:13" ht="39.75" customHeight="1">
      <c r="A27" s="204"/>
      <c r="B27" s="283"/>
      <c r="C27" s="283"/>
      <c r="D27" s="283"/>
      <c r="E27" s="283"/>
      <c r="F27" s="284"/>
      <c r="G27" s="646" t="s">
        <v>484</v>
      </c>
      <c r="H27" s="647" t="s">
        <v>320</v>
      </c>
      <c r="I27" s="648" t="s">
        <v>181</v>
      </c>
      <c r="J27" s="648" t="s">
        <v>181</v>
      </c>
      <c r="K27" s="648" t="s">
        <v>181</v>
      </c>
      <c r="L27" s="650">
        <f aca="true" t="shared" si="3" ref="L27:M29">L28</f>
        <v>10000</v>
      </c>
      <c r="M27" s="650">
        <f t="shared" si="3"/>
        <v>10000</v>
      </c>
    </row>
    <row r="28" spans="1:13" ht="47.25" customHeight="1">
      <c r="A28" s="204"/>
      <c r="B28" s="283"/>
      <c r="C28" s="283"/>
      <c r="D28" s="283"/>
      <c r="E28" s="283"/>
      <c r="F28" s="284"/>
      <c r="G28" s="300" t="s">
        <v>322</v>
      </c>
      <c r="H28" s="296" t="s">
        <v>321</v>
      </c>
      <c r="I28" s="297"/>
      <c r="J28" s="297"/>
      <c r="K28" s="297"/>
      <c r="L28" s="408">
        <f t="shared" si="3"/>
        <v>10000</v>
      </c>
      <c r="M28" s="408">
        <f t="shared" si="3"/>
        <v>10000</v>
      </c>
    </row>
    <row r="29" spans="1:13" ht="42.75" customHeight="1">
      <c r="A29" s="204"/>
      <c r="B29" s="283"/>
      <c r="C29" s="283"/>
      <c r="D29" s="283"/>
      <c r="E29" s="283"/>
      <c r="F29" s="284"/>
      <c r="G29" s="290" t="s">
        <v>509</v>
      </c>
      <c r="H29" s="287" t="s">
        <v>383</v>
      </c>
      <c r="I29" s="288"/>
      <c r="J29" s="239"/>
      <c r="K29" s="289"/>
      <c r="L29" s="410">
        <f t="shared" si="3"/>
        <v>10000</v>
      </c>
      <c r="M29" s="410">
        <f t="shared" si="3"/>
        <v>10000</v>
      </c>
    </row>
    <row r="30" spans="1:13" ht="22.5" customHeight="1">
      <c r="A30" s="204"/>
      <c r="B30" s="283"/>
      <c r="C30" s="283"/>
      <c r="D30" s="283"/>
      <c r="E30" s="283"/>
      <c r="F30" s="284"/>
      <c r="G30" s="235" t="s">
        <v>187</v>
      </c>
      <c r="H30" s="285"/>
      <c r="I30" s="286">
        <v>200</v>
      </c>
      <c r="J30" s="239"/>
      <c r="K30" s="289"/>
      <c r="L30" s="410">
        <v>10000</v>
      </c>
      <c r="M30" s="410">
        <f>J30+K30+L30</f>
        <v>10000</v>
      </c>
    </row>
    <row r="31" spans="1:13" ht="22.5" customHeight="1">
      <c r="A31" s="204"/>
      <c r="B31" s="283"/>
      <c r="C31" s="283"/>
      <c r="D31" s="283"/>
      <c r="E31" s="283"/>
      <c r="F31" s="284"/>
      <c r="G31" s="469" t="s">
        <v>328</v>
      </c>
      <c r="H31" s="437" t="s">
        <v>329</v>
      </c>
      <c r="I31" s="438"/>
      <c r="J31" s="439"/>
      <c r="K31" s="440"/>
      <c r="L31" s="441">
        <f aca="true" t="shared" si="4" ref="L31:M34">L32</f>
        <v>150000</v>
      </c>
      <c r="M31" s="441">
        <f t="shared" si="4"/>
        <v>150000</v>
      </c>
    </row>
    <row r="32" spans="1:13" ht="61.5" customHeight="1">
      <c r="A32" s="204"/>
      <c r="B32" s="283"/>
      <c r="C32" s="283"/>
      <c r="D32" s="283"/>
      <c r="E32" s="283"/>
      <c r="F32" s="284"/>
      <c r="G32" s="646" t="s">
        <v>485</v>
      </c>
      <c r="H32" s="647" t="s">
        <v>330</v>
      </c>
      <c r="I32" s="648"/>
      <c r="J32" s="649"/>
      <c r="K32" s="651"/>
      <c r="L32" s="650">
        <f t="shared" si="4"/>
        <v>150000</v>
      </c>
      <c r="M32" s="650">
        <f t="shared" si="4"/>
        <v>150000</v>
      </c>
    </row>
    <row r="33" spans="1:13" ht="27" customHeight="1">
      <c r="A33" s="204"/>
      <c r="B33" s="283"/>
      <c r="C33" s="283"/>
      <c r="D33" s="283"/>
      <c r="E33" s="283"/>
      <c r="F33" s="284"/>
      <c r="G33" s="300" t="s">
        <v>325</v>
      </c>
      <c r="H33" s="296" t="s">
        <v>326</v>
      </c>
      <c r="I33" s="297"/>
      <c r="J33" s="298"/>
      <c r="K33" s="299"/>
      <c r="L33" s="408">
        <f t="shared" si="4"/>
        <v>150000</v>
      </c>
      <c r="M33" s="408">
        <f t="shared" si="4"/>
        <v>150000</v>
      </c>
    </row>
    <row r="34" spans="1:13" ht="48" customHeight="1">
      <c r="A34" s="204"/>
      <c r="B34" s="283"/>
      <c r="C34" s="283"/>
      <c r="D34" s="283"/>
      <c r="E34" s="283"/>
      <c r="F34" s="284"/>
      <c r="G34" s="235" t="s">
        <v>456</v>
      </c>
      <c r="H34" s="287" t="s">
        <v>388</v>
      </c>
      <c r="I34" s="288"/>
      <c r="J34" s="239"/>
      <c r="K34" s="289"/>
      <c r="L34" s="410">
        <f t="shared" si="4"/>
        <v>150000</v>
      </c>
      <c r="M34" s="410">
        <f t="shared" si="4"/>
        <v>150000</v>
      </c>
    </row>
    <row r="35" spans="1:13" ht="27" customHeight="1">
      <c r="A35" s="204"/>
      <c r="B35" s="283"/>
      <c r="C35" s="283"/>
      <c r="D35" s="283"/>
      <c r="E35" s="283"/>
      <c r="F35" s="284"/>
      <c r="G35" s="235" t="s">
        <v>187</v>
      </c>
      <c r="H35" s="285"/>
      <c r="I35" s="286">
        <v>200</v>
      </c>
      <c r="J35" s="239"/>
      <c r="K35" s="289"/>
      <c r="L35" s="410">
        <v>150000</v>
      </c>
      <c r="M35" s="410">
        <f>L35</f>
        <v>150000</v>
      </c>
    </row>
    <row r="36" spans="1:13" s="533" customFormat="1" ht="36" customHeight="1">
      <c r="A36" s="530"/>
      <c r="B36" s="531"/>
      <c r="C36" s="532"/>
      <c r="D36" s="532"/>
      <c r="E36" s="532"/>
      <c r="F36" s="532"/>
      <c r="G36" s="469" t="s">
        <v>408</v>
      </c>
      <c r="H36" s="437" t="s">
        <v>409</v>
      </c>
      <c r="I36" s="438"/>
      <c r="J36" s="439">
        <f>J37+J75</f>
        <v>0</v>
      </c>
      <c r="K36" s="439">
        <f>K37+K75</f>
        <v>117628</v>
      </c>
      <c r="L36" s="439">
        <f>L37+L75</f>
        <v>18338152</v>
      </c>
      <c r="M36" s="439">
        <f>M37+M75</f>
        <v>18455780</v>
      </c>
    </row>
    <row r="37" spans="1:13" ht="36.75" customHeight="1">
      <c r="A37" s="204"/>
      <c r="B37" s="284"/>
      <c r="C37" s="527"/>
      <c r="D37" s="527"/>
      <c r="E37" s="527"/>
      <c r="F37" s="527"/>
      <c r="G37" s="646" t="s">
        <v>486</v>
      </c>
      <c r="H37" s="647" t="s">
        <v>410</v>
      </c>
      <c r="I37" s="652"/>
      <c r="J37" s="653">
        <f>J38+J45+J52</f>
        <v>0</v>
      </c>
      <c r="K37" s="653">
        <f>K38+K45+K52</f>
        <v>117628</v>
      </c>
      <c r="L37" s="653">
        <f>L38+L45+L52</f>
        <v>17637652</v>
      </c>
      <c r="M37" s="653">
        <f>M38+M45+M52</f>
        <v>17755280</v>
      </c>
    </row>
    <row r="38" spans="1:13" ht="27" customHeight="1">
      <c r="A38" s="204"/>
      <c r="B38" s="284"/>
      <c r="C38" s="527"/>
      <c r="D38" s="527"/>
      <c r="E38" s="527"/>
      <c r="F38" s="527"/>
      <c r="G38" s="643" t="s">
        <v>467</v>
      </c>
      <c r="H38" s="525" t="s">
        <v>411</v>
      </c>
      <c r="I38" s="297"/>
      <c r="J38" s="298"/>
      <c r="K38" s="298"/>
      <c r="L38" s="408">
        <f>L39+L41+L43</f>
        <v>947740</v>
      </c>
      <c r="M38" s="408">
        <f>M39+M41+M43</f>
        <v>947740</v>
      </c>
    </row>
    <row r="39" spans="1:13" ht="27" customHeight="1">
      <c r="A39" s="204"/>
      <c r="B39" s="284"/>
      <c r="C39" s="527"/>
      <c r="D39" s="527"/>
      <c r="E39" s="527"/>
      <c r="F39" s="527"/>
      <c r="G39" s="235" t="s">
        <v>390</v>
      </c>
      <c r="H39" s="213" t="s">
        <v>412</v>
      </c>
      <c r="I39" s="523"/>
      <c r="J39" s="229"/>
      <c r="K39" s="229"/>
      <c r="L39" s="258">
        <f>L40</f>
        <v>797900</v>
      </c>
      <c r="M39" s="258">
        <f>M40</f>
        <v>797900</v>
      </c>
    </row>
    <row r="40" spans="1:13" ht="27" customHeight="1">
      <c r="A40" s="204"/>
      <c r="B40" s="284"/>
      <c r="C40" s="527"/>
      <c r="D40" s="527"/>
      <c r="E40" s="527"/>
      <c r="F40" s="527"/>
      <c r="G40" s="235" t="s">
        <v>187</v>
      </c>
      <c r="H40" s="213"/>
      <c r="I40" s="224">
        <v>200</v>
      </c>
      <c r="J40" s="229"/>
      <c r="K40" s="229"/>
      <c r="L40" s="258">
        <v>797900</v>
      </c>
      <c r="M40" s="258">
        <f>J40+K40+L40</f>
        <v>797900</v>
      </c>
    </row>
    <row r="41" spans="1:13" ht="27" customHeight="1">
      <c r="A41" s="204"/>
      <c r="B41" s="284"/>
      <c r="C41" s="527"/>
      <c r="D41" s="527"/>
      <c r="E41" s="527"/>
      <c r="F41" s="527"/>
      <c r="G41" s="524" t="s">
        <v>391</v>
      </c>
      <c r="H41" s="213" t="s">
        <v>413</v>
      </c>
      <c r="I41" s="523"/>
      <c r="J41" s="229"/>
      <c r="K41" s="229"/>
      <c r="L41" s="258">
        <f>L42</f>
        <v>85740</v>
      </c>
      <c r="M41" s="258">
        <f>M42</f>
        <v>85740</v>
      </c>
    </row>
    <row r="42" spans="1:13" ht="27" customHeight="1">
      <c r="A42" s="204"/>
      <c r="B42" s="284"/>
      <c r="C42" s="527"/>
      <c r="D42" s="527"/>
      <c r="E42" s="527"/>
      <c r="F42" s="527"/>
      <c r="G42" s="235" t="s">
        <v>187</v>
      </c>
      <c r="H42" s="213"/>
      <c r="I42" s="224">
        <v>200</v>
      </c>
      <c r="J42" s="229"/>
      <c r="K42" s="229"/>
      <c r="L42" s="258">
        <v>85740</v>
      </c>
      <c r="M42" s="258">
        <f>L42</f>
        <v>85740</v>
      </c>
    </row>
    <row r="43" spans="1:13" ht="27" customHeight="1">
      <c r="A43" s="204"/>
      <c r="B43" s="284"/>
      <c r="C43" s="527"/>
      <c r="D43" s="527"/>
      <c r="E43" s="527"/>
      <c r="F43" s="527"/>
      <c r="G43" s="524" t="s">
        <v>392</v>
      </c>
      <c r="H43" s="213" t="s">
        <v>414</v>
      </c>
      <c r="I43" s="224"/>
      <c r="J43" s="229"/>
      <c r="K43" s="229"/>
      <c r="L43" s="258">
        <f>L44</f>
        <v>64100</v>
      </c>
      <c r="M43" s="258">
        <f>M44</f>
        <v>64100</v>
      </c>
    </row>
    <row r="44" spans="1:13" ht="27" customHeight="1">
      <c r="A44" s="204"/>
      <c r="B44" s="284"/>
      <c r="C44" s="527"/>
      <c r="D44" s="527"/>
      <c r="E44" s="527"/>
      <c r="F44" s="527"/>
      <c r="G44" s="235" t="s">
        <v>187</v>
      </c>
      <c r="H44" s="213"/>
      <c r="I44" s="224">
        <v>200</v>
      </c>
      <c r="J44" s="229"/>
      <c r="K44" s="229"/>
      <c r="L44" s="258">
        <v>64100</v>
      </c>
      <c r="M44" s="258">
        <f>L44</f>
        <v>64100</v>
      </c>
    </row>
    <row r="45" spans="1:13" ht="39.75" customHeight="1">
      <c r="A45" s="204"/>
      <c r="B45" s="284"/>
      <c r="C45" s="527"/>
      <c r="D45" s="527"/>
      <c r="E45" s="527"/>
      <c r="F45" s="527"/>
      <c r="G45" s="300" t="s">
        <v>469</v>
      </c>
      <c r="H45" s="296" t="s">
        <v>415</v>
      </c>
      <c r="I45" s="297"/>
      <c r="J45" s="298"/>
      <c r="K45" s="298"/>
      <c r="L45" s="408">
        <f>L46+L49</f>
        <v>670000</v>
      </c>
      <c r="M45" s="408">
        <f>M46+M49</f>
        <v>670000</v>
      </c>
    </row>
    <row r="46" spans="1:13" ht="27" customHeight="1">
      <c r="A46" s="204"/>
      <c r="B46" s="284"/>
      <c r="C46" s="527"/>
      <c r="D46" s="527"/>
      <c r="E46" s="527"/>
      <c r="F46" s="527"/>
      <c r="G46" s="235" t="s">
        <v>393</v>
      </c>
      <c r="H46" s="213" t="s">
        <v>416</v>
      </c>
      <c r="I46" s="224"/>
      <c r="J46" s="229"/>
      <c r="K46" s="229"/>
      <c r="L46" s="258">
        <f>L47+L48</f>
        <v>370000</v>
      </c>
      <c r="M46" s="258">
        <f>M47+M48</f>
        <v>370000</v>
      </c>
    </row>
    <row r="47" spans="1:13" ht="27" customHeight="1">
      <c r="A47" s="204"/>
      <c r="B47" s="284"/>
      <c r="C47" s="527"/>
      <c r="D47" s="527"/>
      <c r="E47" s="527"/>
      <c r="F47" s="527"/>
      <c r="G47" s="235" t="s">
        <v>187</v>
      </c>
      <c r="H47" s="213"/>
      <c r="I47" s="224">
        <v>200</v>
      </c>
      <c r="J47" s="229"/>
      <c r="K47" s="229"/>
      <c r="L47" s="258">
        <v>120000</v>
      </c>
      <c r="M47" s="258">
        <v>120000</v>
      </c>
    </row>
    <row r="48" spans="1:13" ht="27" customHeight="1">
      <c r="A48" s="204"/>
      <c r="B48" s="284"/>
      <c r="C48" s="527"/>
      <c r="D48" s="527"/>
      <c r="E48" s="527"/>
      <c r="F48" s="527"/>
      <c r="G48" s="235" t="s">
        <v>183</v>
      </c>
      <c r="H48" s="213"/>
      <c r="I48" s="224">
        <v>800</v>
      </c>
      <c r="J48" s="229"/>
      <c r="K48" s="229"/>
      <c r="L48" s="258">
        <v>250000</v>
      </c>
      <c r="M48" s="258">
        <v>250000</v>
      </c>
    </row>
    <row r="49" spans="1:13" ht="27" customHeight="1">
      <c r="A49" s="204"/>
      <c r="B49" s="284"/>
      <c r="C49" s="527"/>
      <c r="D49" s="527"/>
      <c r="E49" s="527"/>
      <c r="F49" s="527"/>
      <c r="G49" s="235" t="s">
        <v>340</v>
      </c>
      <c r="H49" s="213" t="s">
        <v>417</v>
      </c>
      <c r="I49" s="224"/>
      <c r="J49" s="229"/>
      <c r="K49" s="229"/>
      <c r="L49" s="258">
        <f>L50+L51</f>
        <v>300000</v>
      </c>
      <c r="M49" s="258">
        <f>M50+M51</f>
        <v>300000</v>
      </c>
    </row>
    <row r="50" spans="1:13" ht="27" customHeight="1">
      <c r="A50" s="204"/>
      <c r="B50" s="284"/>
      <c r="C50" s="527"/>
      <c r="D50" s="527"/>
      <c r="E50" s="527"/>
      <c r="F50" s="527"/>
      <c r="G50" s="235" t="s">
        <v>187</v>
      </c>
      <c r="H50" s="213"/>
      <c r="I50" s="224">
        <v>200</v>
      </c>
      <c r="J50" s="229"/>
      <c r="K50" s="229"/>
      <c r="L50" s="258">
        <v>200000</v>
      </c>
      <c r="M50" s="258">
        <f>L50</f>
        <v>200000</v>
      </c>
    </row>
    <row r="51" spans="1:13" ht="20.25">
      <c r="A51" s="204"/>
      <c r="B51" s="284"/>
      <c r="C51" s="527"/>
      <c r="D51" s="527"/>
      <c r="E51" s="527"/>
      <c r="F51" s="527"/>
      <c r="G51" s="235" t="s">
        <v>223</v>
      </c>
      <c r="H51" s="213"/>
      <c r="I51" s="224">
        <v>400</v>
      </c>
      <c r="J51" s="229"/>
      <c r="K51" s="229"/>
      <c r="L51" s="258">
        <v>100000</v>
      </c>
      <c r="M51" s="258">
        <f>L51</f>
        <v>100000</v>
      </c>
    </row>
    <row r="52" spans="1:13" ht="27" customHeight="1">
      <c r="A52" s="204"/>
      <c r="B52" s="284"/>
      <c r="C52" s="527"/>
      <c r="D52" s="527"/>
      <c r="E52" s="527"/>
      <c r="F52" s="527"/>
      <c r="G52" s="300" t="s">
        <v>394</v>
      </c>
      <c r="H52" s="296" t="s">
        <v>418</v>
      </c>
      <c r="I52" s="297"/>
      <c r="J52" s="298">
        <f>J53+J57+J59+J61+J63+J65+J67+J69+J71+J73</f>
        <v>0</v>
      </c>
      <c r="K52" s="298">
        <f>K53+K57+K59+K61+K63+K65+K67+K69+K71+K73</f>
        <v>117628</v>
      </c>
      <c r="L52" s="298">
        <f>L53+L57+L59+L61+L63+L65+L67+L69+L71+L73</f>
        <v>16019912</v>
      </c>
      <c r="M52" s="298">
        <f>M53+M57+M59+M61+M63+M65+M67+M69+M71+M73</f>
        <v>16137540</v>
      </c>
    </row>
    <row r="53" spans="1:13" ht="15">
      <c r="A53" s="204"/>
      <c r="B53" s="284"/>
      <c r="C53" s="527"/>
      <c r="D53" s="527"/>
      <c r="E53" s="527"/>
      <c r="F53" s="527"/>
      <c r="G53" s="235" t="s">
        <v>395</v>
      </c>
      <c r="H53" s="213" t="s">
        <v>419</v>
      </c>
      <c r="I53" s="224"/>
      <c r="J53" s="229"/>
      <c r="K53" s="229"/>
      <c r="L53" s="258">
        <f>L54+L55+L56</f>
        <v>11684912</v>
      </c>
      <c r="M53" s="258">
        <f>M54+M55+M56</f>
        <v>11684912</v>
      </c>
    </row>
    <row r="54" spans="1:13" ht="40.5">
      <c r="A54" s="204"/>
      <c r="B54" s="284"/>
      <c r="C54" s="527"/>
      <c r="D54" s="527"/>
      <c r="E54" s="527"/>
      <c r="F54" s="527"/>
      <c r="G54" s="235" t="s">
        <v>200</v>
      </c>
      <c r="H54" s="213"/>
      <c r="I54" s="224">
        <v>100</v>
      </c>
      <c r="J54" s="229"/>
      <c r="K54" s="229"/>
      <c r="L54" s="258">
        <v>9523822</v>
      </c>
      <c r="M54" s="258">
        <f>L54</f>
        <v>9523822</v>
      </c>
    </row>
    <row r="55" spans="1:13" ht="27" customHeight="1">
      <c r="A55" s="204"/>
      <c r="B55" s="284"/>
      <c r="C55" s="527"/>
      <c r="D55" s="527"/>
      <c r="E55" s="527"/>
      <c r="F55" s="527"/>
      <c r="G55" s="235" t="s">
        <v>187</v>
      </c>
      <c r="H55" s="213"/>
      <c r="I55" s="224">
        <v>200</v>
      </c>
      <c r="J55" s="229"/>
      <c r="K55" s="229"/>
      <c r="L55" s="258">
        <v>2076618</v>
      </c>
      <c r="M55" s="258">
        <v>2076618</v>
      </c>
    </row>
    <row r="56" spans="1:13" ht="15">
      <c r="A56" s="204"/>
      <c r="B56" s="284"/>
      <c r="C56" s="527"/>
      <c r="D56" s="527"/>
      <c r="E56" s="527"/>
      <c r="F56" s="527"/>
      <c r="G56" s="235" t="s">
        <v>183</v>
      </c>
      <c r="H56" s="213"/>
      <c r="I56" s="224">
        <v>800</v>
      </c>
      <c r="J56" s="229"/>
      <c r="K56" s="229"/>
      <c r="L56" s="258">
        <v>84472</v>
      </c>
      <c r="M56" s="258">
        <f>L56</f>
        <v>84472</v>
      </c>
    </row>
    <row r="57" spans="1:16" ht="15">
      <c r="A57" s="204"/>
      <c r="B57" s="284"/>
      <c r="C57" s="527"/>
      <c r="D57" s="527"/>
      <c r="E57" s="527"/>
      <c r="F57" s="527"/>
      <c r="G57" s="235" t="s">
        <v>396</v>
      </c>
      <c r="H57" s="213" t="s">
        <v>420</v>
      </c>
      <c r="I57" s="224"/>
      <c r="J57" s="229"/>
      <c r="K57" s="229"/>
      <c r="L57" s="258">
        <f>L58</f>
        <v>2320000</v>
      </c>
      <c r="M57" s="258">
        <f>M58</f>
        <v>2320000</v>
      </c>
      <c r="P57" s="193">
        <v>1</v>
      </c>
    </row>
    <row r="58" spans="1:13" ht="27" customHeight="1">
      <c r="A58" s="204"/>
      <c r="B58" s="284"/>
      <c r="C58" s="527"/>
      <c r="D58" s="527"/>
      <c r="E58" s="527"/>
      <c r="F58" s="527"/>
      <c r="G58" s="235" t="s">
        <v>187</v>
      </c>
      <c r="H58" s="213"/>
      <c r="I58" s="224">
        <v>200</v>
      </c>
      <c r="J58" s="229"/>
      <c r="K58" s="229"/>
      <c r="L58" s="258">
        <v>2320000</v>
      </c>
      <c r="M58" s="258">
        <f>L58</f>
        <v>2320000</v>
      </c>
    </row>
    <row r="59" spans="1:13" ht="15">
      <c r="A59" s="204"/>
      <c r="B59" s="284"/>
      <c r="C59" s="527"/>
      <c r="D59" s="527"/>
      <c r="E59" s="527"/>
      <c r="F59" s="527"/>
      <c r="G59" s="526" t="s">
        <v>397</v>
      </c>
      <c r="H59" s="213" t="s">
        <v>421</v>
      </c>
      <c r="I59" s="224"/>
      <c r="J59" s="229"/>
      <c r="K59" s="229"/>
      <c r="L59" s="258">
        <f>L60</f>
        <v>700000</v>
      </c>
      <c r="M59" s="258">
        <f>M60</f>
        <v>700000</v>
      </c>
    </row>
    <row r="60" spans="1:13" ht="27" customHeight="1">
      <c r="A60" s="204"/>
      <c r="B60" s="284"/>
      <c r="C60" s="527"/>
      <c r="D60" s="527"/>
      <c r="E60" s="527"/>
      <c r="F60" s="527"/>
      <c r="G60" s="235" t="s">
        <v>187</v>
      </c>
      <c r="H60" s="213"/>
      <c r="I60" s="224">
        <v>200</v>
      </c>
      <c r="J60" s="229"/>
      <c r="K60" s="229"/>
      <c r="L60" s="258">
        <v>700000</v>
      </c>
      <c r="M60" s="258">
        <f>L60</f>
        <v>700000</v>
      </c>
    </row>
    <row r="61" spans="1:13" ht="15">
      <c r="A61" s="204"/>
      <c r="B61" s="284"/>
      <c r="C61" s="527"/>
      <c r="D61" s="527"/>
      <c r="E61" s="527"/>
      <c r="F61" s="527"/>
      <c r="G61" s="524" t="s">
        <v>398</v>
      </c>
      <c r="H61" s="213" t="s">
        <v>422</v>
      </c>
      <c r="I61" s="224"/>
      <c r="J61" s="229"/>
      <c r="K61" s="229"/>
      <c r="L61" s="258">
        <f>L62</f>
        <v>168809</v>
      </c>
      <c r="M61" s="258">
        <f>M62</f>
        <v>168809</v>
      </c>
    </row>
    <row r="62" spans="1:13" ht="27" customHeight="1">
      <c r="A62" s="204"/>
      <c r="B62" s="284"/>
      <c r="C62" s="527"/>
      <c r="D62" s="527"/>
      <c r="E62" s="527"/>
      <c r="F62" s="527"/>
      <c r="G62" s="235" t="s">
        <v>187</v>
      </c>
      <c r="H62" s="213"/>
      <c r="I62" s="224">
        <v>200</v>
      </c>
      <c r="J62" s="229"/>
      <c r="K62" s="229"/>
      <c r="L62" s="258">
        <v>168809</v>
      </c>
      <c r="M62" s="258">
        <f>L62</f>
        <v>168809</v>
      </c>
    </row>
    <row r="63" spans="1:13" ht="27" customHeight="1">
      <c r="A63" s="204"/>
      <c r="B63" s="284"/>
      <c r="C63" s="527"/>
      <c r="D63" s="527"/>
      <c r="E63" s="527"/>
      <c r="F63" s="527"/>
      <c r="G63" s="235" t="s">
        <v>399</v>
      </c>
      <c r="H63" s="213" t="s">
        <v>423</v>
      </c>
      <c r="I63" s="224"/>
      <c r="J63" s="229"/>
      <c r="K63" s="229">
        <f>K64</f>
        <v>117628</v>
      </c>
      <c r="L63" s="258"/>
      <c r="M63" s="258">
        <f>K63</f>
        <v>117628</v>
      </c>
    </row>
    <row r="64" spans="1:13" ht="27" customHeight="1">
      <c r="A64" s="204"/>
      <c r="B64" s="284"/>
      <c r="C64" s="527"/>
      <c r="D64" s="527"/>
      <c r="E64" s="527"/>
      <c r="F64" s="527"/>
      <c r="G64" s="235" t="s">
        <v>187</v>
      </c>
      <c r="H64" s="213"/>
      <c r="I64" s="224">
        <v>200</v>
      </c>
      <c r="J64" s="229"/>
      <c r="K64" s="229">
        <f>'ДОХОДЫ 2021'!C24</f>
        <v>117628</v>
      </c>
      <c r="L64" s="258"/>
      <c r="M64" s="258">
        <f>K64</f>
        <v>117628</v>
      </c>
    </row>
    <row r="65" spans="1:13" ht="27" customHeight="1">
      <c r="A65" s="204"/>
      <c r="B65" s="284"/>
      <c r="C65" s="527"/>
      <c r="D65" s="527"/>
      <c r="E65" s="527"/>
      <c r="F65" s="527"/>
      <c r="G65" s="235" t="s">
        <v>400</v>
      </c>
      <c r="H65" s="213" t="s">
        <v>424</v>
      </c>
      <c r="I65" s="224"/>
      <c r="J65" s="229"/>
      <c r="K65" s="229">
        <f>K66</f>
        <v>0</v>
      </c>
      <c r="L65" s="258">
        <f>L66</f>
        <v>6191</v>
      </c>
      <c r="M65" s="258">
        <f>M66</f>
        <v>6191</v>
      </c>
    </row>
    <row r="66" spans="1:13" ht="27" customHeight="1">
      <c r="A66" s="204"/>
      <c r="B66" s="284"/>
      <c r="C66" s="527"/>
      <c r="D66" s="527"/>
      <c r="E66" s="527"/>
      <c r="F66" s="527"/>
      <c r="G66" s="235" t="s">
        <v>187</v>
      </c>
      <c r="H66" s="213"/>
      <c r="I66" s="224">
        <v>200</v>
      </c>
      <c r="J66" s="229"/>
      <c r="K66" s="229"/>
      <c r="L66" s="258">
        <v>6191</v>
      </c>
      <c r="M66" s="258">
        <f>K66+L66</f>
        <v>6191</v>
      </c>
    </row>
    <row r="67" spans="1:13" ht="15">
      <c r="A67" s="204"/>
      <c r="B67" s="284"/>
      <c r="C67" s="527"/>
      <c r="D67" s="527"/>
      <c r="E67" s="527"/>
      <c r="F67" s="527"/>
      <c r="G67" s="235" t="s">
        <v>401</v>
      </c>
      <c r="H67" s="213" t="s">
        <v>425</v>
      </c>
      <c r="I67" s="224"/>
      <c r="J67" s="229"/>
      <c r="K67" s="229"/>
      <c r="L67" s="258">
        <f>L68</f>
        <v>150000</v>
      </c>
      <c r="M67" s="258">
        <f>M68</f>
        <v>150000</v>
      </c>
    </row>
    <row r="68" spans="1:13" ht="27" customHeight="1">
      <c r="A68" s="204"/>
      <c r="B68" s="284"/>
      <c r="C68" s="527"/>
      <c r="D68" s="527"/>
      <c r="E68" s="527"/>
      <c r="F68" s="527"/>
      <c r="G68" s="235" t="s">
        <v>187</v>
      </c>
      <c r="H68" s="213"/>
      <c r="I68" s="224">
        <v>200</v>
      </c>
      <c r="J68" s="229"/>
      <c r="K68" s="229"/>
      <c r="L68" s="258">
        <v>150000</v>
      </c>
      <c r="M68" s="258">
        <v>150000</v>
      </c>
    </row>
    <row r="69" spans="1:13" ht="15">
      <c r="A69" s="204"/>
      <c r="B69" s="284"/>
      <c r="C69" s="527"/>
      <c r="D69" s="527"/>
      <c r="E69" s="527"/>
      <c r="F69" s="527"/>
      <c r="G69" s="235" t="s">
        <v>429</v>
      </c>
      <c r="H69" s="213" t="s">
        <v>426</v>
      </c>
      <c r="I69" s="224"/>
      <c r="J69" s="229"/>
      <c r="K69" s="229"/>
      <c r="L69" s="258">
        <f>L70</f>
        <v>540000</v>
      </c>
      <c r="M69" s="258">
        <f>M70</f>
        <v>540000</v>
      </c>
    </row>
    <row r="70" spans="1:13" ht="27" customHeight="1">
      <c r="A70" s="204"/>
      <c r="B70" s="284"/>
      <c r="C70" s="527"/>
      <c r="D70" s="527"/>
      <c r="E70" s="527"/>
      <c r="F70" s="527"/>
      <c r="G70" s="235" t="s">
        <v>187</v>
      </c>
      <c r="H70" s="213"/>
      <c r="I70" s="224">
        <v>200</v>
      </c>
      <c r="J70" s="229"/>
      <c r="K70" s="229"/>
      <c r="L70" s="258">
        <v>540000</v>
      </c>
      <c r="M70" s="258">
        <f>L70</f>
        <v>540000</v>
      </c>
    </row>
    <row r="71" spans="1:13" ht="15">
      <c r="A71" s="204"/>
      <c r="B71" s="284"/>
      <c r="C71" s="527"/>
      <c r="D71" s="527"/>
      <c r="E71" s="527"/>
      <c r="F71" s="527"/>
      <c r="G71" s="235" t="s">
        <v>402</v>
      </c>
      <c r="H71" s="213" t="s">
        <v>427</v>
      </c>
      <c r="I71" s="224"/>
      <c r="J71" s="229"/>
      <c r="K71" s="229"/>
      <c r="L71" s="258">
        <f>L72</f>
        <v>200000</v>
      </c>
      <c r="M71" s="258">
        <f>M72</f>
        <v>200000</v>
      </c>
    </row>
    <row r="72" spans="1:13" ht="20.25">
      <c r="A72" s="204"/>
      <c r="B72" s="284"/>
      <c r="C72" s="527"/>
      <c r="D72" s="527"/>
      <c r="E72" s="527"/>
      <c r="F72" s="527"/>
      <c r="G72" s="235" t="s">
        <v>187</v>
      </c>
      <c r="H72" s="213"/>
      <c r="I72" s="224">
        <v>200</v>
      </c>
      <c r="J72" s="229"/>
      <c r="K72" s="229"/>
      <c r="L72" s="258">
        <v>200000</v>
      </c>
      <c r="M72" s="258">
        <f>L72</f>
        <v>200000</v>
      </c>
    </row>
    <row r="73" spans="1:13" ht="27" customHeight="1">
      <c r="A73" s="204"/>
      <c r="B73" s="284"/>
      <c r="C73" s="527"/>
      <c r="D73" s="527"/>
      <c r="E73" s="527"/>
      <c r="F73" s="527"/>
      <c r="G73" s="235" t="s">
        <v>403</v>
      </c>
      <c r="H73" s="213" t="s">
        <v>428</v>
      </c>
      <c r="I73" s="224"/>
      <c r="J73" s="229"/>
      <c r="K73" s="229"/>
      <c r="L73" s="258">
        <f>L74</f>
        <v>250000</v>
      </c>
      <c r="M73" s="258">
        <f>M74</f>
        <v>250000</v>
      </c>
    </row>
    <row r="74" spans="1:13" ht="27" customHeight="1">
      <c r="A74" s="204"/>
      <c r="B74" s="284"/>
      <c r="C74" s="527"/>
      <c r="D74" s="527"/>
      <c r="E74" s="527"/>
      <c r="F74" s="527"/>
      <c r="G74" s="235" t="s">
        <v>187</v>
      </c>
      <c r="H74" s="213"/>
      <c r="I74" s="224">
        <v>200</v>
      </c>
      <c r="J74" s="229"/>
      <c r="K74" s="229"/>
      <c r="L74" s="258">
        <v>250000</v>
      </c>
      <c r="M74" s="258">
        <f>L74</f>
        <v>250000</v>
      </c>
    </row>
    <row r="75" spans="1:13" s="302" customFormat="1" ht="33.75" customHeight="1">
      <c r="A75" s="301"/>
      <c r="B75" s="284"/>
      <c r="C75" s="527"/>
      <c r="D75" s="527"/>
      <c r="E75" s="527"/>
      <c r="F75" s="527"/>
      <c r="G75" s="646" t="s">
        <v>462</v>
      </c>
      <c r="H75" s="647" t="s">
        <v>461</v>
      </c>
      <c r="I75" s="648"/>
      <c r="J75" s="649"/>
      <c r="K75" s="649"/>
      <c r="L75" s="650">
        <f>L76</f>
        <v>700500</v>
      </c>
      <c r="M75" s="650">
        <f>M76</f>
        <v>700500</v>
      </c>
    </row>
    <row r="76" spans="1:13" ht="27" customHeight="1">
      <c r="A76" s="204"/>
      <c r="B76" s="284"/>
      <c r="C76" s="527"/>
      <c r="D76" s="527"/>
      <c r="E76" s="527"/>
      <c r="F76" s="527"/>
      <c r="G76" s="642" t="s">
        <v>464</v>
      </c>
      <c r="H76" s="502" t="s">
        <v>463</v>
      </c>
      <c r="I76" s="503"/>
      <c r="J76" s="504"/>
      <c r="K76" s="504"/>
      <c r="L76" s="506">
        <f>L77</f>
        <v>700500</v>
      </c>
      <c r="M76" s="506">
        <f>M77</f>
        <v>700500</v>
      </c>
    </row>
    <row r="77" spans="1:13" ht="27" customHeight="1">
      <c r="A77" s="204"/>
      <c r="B77" s="284"/>
      <c r="C77" s="527"/>
      <c r="D77" s="527"/>
      <c r="E77" s="527"/>
      <c r="F77" s="527"/>
      <c r="G77" s="235" t="s">
        <v>466</v>
      </c>
      <c r="H77" s="213" t="s">
        <v>465</v>
      </c>
      <c r="I77" s="224"/>
      <c r="J77" s="229"/>
      <c r="K77" s="229"/>
      <c r="L77" s="258">
        <f>L78</f>
        <v>700500</v>
      </c>
      <c r="M77" s="258">
        <f>L77</f>
        <v>700500</v>
      </c>
    </row>
    <row r="78" spans="1:13" ht="27" customHeight="1">
      <c r="A78" s="204"/>
      <c r="B78" s="284"/>
      <c r="C78" s="527"/>
      <c r="D78" s="527"/>
      <c r="E78" s="527"/>
      <c r="F78" s="527"/>
      <c r="G78" s="235" t="s">
        <v>187</v>
      </c>
      <c r="H78" s="213"/>
      <c r="I78" s="224">
        <v>200</v>
      </c>
      <c r="J78" s="229"/>
      <c r="K78" s="229"/>
      <c r="L78" s="258">
        <v>700500</v>
      </c>
      <c r="M78" s="258">
        <f>L78</f>
        <v>700500</v>
      </c>
    </row>
    <row r="79" spans="1:13" ht="35.25" customHeight="1">
      <c r="A79" s="204"/>
      <c r="B79" s="431"/>
      <c r="C79" s="432"/>
      <c r="D79" s="432"/>
      <c r="E79" s="432"/>
      <c r="F79" s="432"/>
      <c r="G79" s="236" t="s">
        <v>510</v>
      </c>
      <c r="H79" s="218" t="s">
        <v>327</v>
      </c>
      <c r="I79" s="223" t="s">
        <v>181</v>
      </c>
      <c r="J79" s="228">
        <f>J80+J84+J102</f>
        <v>0</v>
      </c>
      <c r="K79" s="228">
        <f>K80+K84+K102</f>
        <v>66555</v>
      </c>
      <c r="L79" s="228">
        <f>L80+L84+L102</f>
        <v>2563095</v>
      </c>
      <c r="M79" s="228">
        <f>M80+M84+M102</f>
        <v>2629650</v>
      </c>
    </row>
    <row r="80" spans="1:13" ht="36" customHeight="1">
      <c r="A80" s="204"/>
      <c r="B80" s="687" t="s">
        <v>190</v>
      </c>
      <c r="C80" s="687"/>
      <c r="D80" s="687"/>
      <c r="E80" s="687"/>
      <c r="F80" s="688"/>
      <c r="G80" s="646" t="s">
        <v>487</v>
      </c>
      <c r="H80" s="647" t="s">
        <v>247</v>
      </c>
      <c r="I80" s="648" t="s">
        <v>181</v>
      </c>
      <c r="J80" s="649">
        <f>J82</f>
        <v>0</v>
      </c>
      <c r="K80" s="649">
        <f>K82</f>
        <v>0</v>
      </c>
      <c r="L80" s="650">
        <f>L82</f>
        <v>30000</v>
      </c>
      <c r="M80" s="650">
        <f>M82</f>
        <v>30000</v>
      </c>
    </row>
    <row r="81" spans="1:13" s="227" customFormat="1" ht="18" customHeight="1">
      <c r="A81" s="291"/>
      <c r="B81" s="206"/>
      <c r="C81" s="206"/>
      <c r="D81" s="206"/>
      <c r="E81" s="206"/>
      <c r="F81" s="207"/>
      <c r="G81" s="300" t="s">
        <v>249</v>
      </c>
      <c r="H81" s="296" t="s">
        <v>250</v>
      </c>
      <c r="I81" s="297"/>
      <c r="J81" s="298">
        <f aca="true" t="shared" si="5" ref="J81:M82">J82</f>
        <v>0</v>
      </c>
      <c r="K81" s="298">
        <f t="shared" si="5"/>
        <v>0</v>
      </c>
      <c r="L81" s="408">
        <f t="shared" si="5"/>
        <v>30000</v>
      </c>
      <c r="M81" s="408">
        <f t="shared" si="5"/>
        <v>30000</v>
      </c>
    </row>
    <row r="82" spans="1:13" ht="32.25" customHeight="1">
      <c r="A82" s="204"/>
      <c r="B82" s="679" t="s">
        <v>191</v>
      </c>
      <c r="C82" s="679"/>
      <c r="D82" s="679"/>
      <c r="E82" s="679"/>
      <c r="F82" s="680"/>
      <c r="G82" s="235" t="s">
        <v>222</v>
      </c>
      <c r="H82" s="213" t="s">
        <v>251</v>
      </c>
      <c r="I82" s="224" t="s">
        <v>181</v>
      </c>
      <c r="J82" s="229">
        <f t="shared" si="5"/>
        <v>0</v>
      </c>
      <c r="K82" s="232">
        <f t="shared" si="5"/>
        <v>0</v>
      </c>
      <c r="L82" s="258">
        <f t="shared" si="5"/>
        <v>30000</v>
      </c>
      <c r="M82" s="258">
        <f t="shared" si="5"/>
        <v>30000</v>
      </c>
    </row>
    <row r="83" spans="1:13" ht="24" customHeight="1">
      <c r="A83" s="204"/>
      <c r="B83" s="679">
        <v>200</v>
      </c>
      <c r="C83" s="679"/>
      <c r="D83" s="679"/>
      <c r="E83" s="679"/>
      <c r="F83" s="680"/>
      <c r="G83" s="235" t="s">
        <v>187</v>
      </c>
      <c r="H83" s="213" t="s">
        <v>181</v>
      </c>
      <c r="I83" s="224">
        <v>200</v>
      </c>
      <c r="J83" s="229">
        <v>0</v>
      </c>
      <c r="K83" s="231">
        <v>0</v>
      </c>
      <c r="L83" s="258">
        <v>30000</v>
      </c>
      <c r="M83" s="258">
        <f>L83+K83</f>
        <v>30000</v>
      </c>
    </row>
    <row r="84" spans="1:13" ht="23.25" customHeight="1">
      <c r="A84" s="204"/>
      <c r="B84" s="695" t="s">
        <v>192</v>
      </c>
      <c r="C84" s="695"/>
      <c r="D84" s="695"/>
      <c r="E84" s="695"/>
      <c r="F84" s="696"/>
      <c r="G84" s="646" t="s">
        <v>488</v>
      </c>
      <c r="H84" s="647" t="s">
        <v>252</v>
      </c>
      <c r="I84" s="648" t="s">
        <v>181</v>
      </c>
      <c r="J84" s="649">
        <f>J85+J91</f>
        <v>0</v>
      </c>
      <c r="K84" s="649">
        <f>K85+K91</f>
        <v>66555</v>
      </c>
      <c r="L84" s="649">
        <f>L85+L91</f>
        <v>2240995</v>
      </c>
      <c r="M84" s="649">
        <f>M85+M91</f>
        <v>2307550</v>
      </c>
    </row>
    <row r="85" spans="1:13" ht="41.25" customHeight="1">
      <c r="A85" s="204"/>
      <c r="B85" s="283"/>
      <c r="C85" s="283"/>
      <c r="D85" s="283"/>
      <c r="E85" s="283"/>
      <c r="F85" s="284"/>
      <c r="G85" s="290" t="s">
        <v>404</v>
      </c>
      <c r="H85" s="287" t="s">
        <v>515</v>
      </c>
      <c r="I85" s="288"/>
      <c r="J85" s="239"/>
      <c r="K85" s="239"/>
      <c r="L85" s="410">
        <f>L86+L88</f>
        <v>756900</v>
      </c>
      <c r="M85" s="410">
        <f>M86+M88</f>
        <v>756900</v>
      </c>
    </row>
    <row r="86" spans="1:13" ht="32.25" customHeight="1">
      <c r="A86" s="204"/>
      <c r="B86" s="283"/>
      <c r="C86" s="283"/>
      <c r="D86" s="283"/>
      <c r="E86" s="283"/>
      <c r="F86" s="284"/>
      <c r="G86" s="235" t="s">
        <v>405</v>
      </c>
      <c r="H86" s="213" t="s">
        <v>516</v>
      </c>
      <c r="I86" s="224"/>
      <c r="J86" s="229"/>
      <c r="K86" s="229"/>
      <c r="L86" s="258">
        <f>L87</f>
        <v>300000</v>
      </c>
      <c r="M86" s="258">
        <f>M87</f>
        <v>300000</v>
      </c>
    </row>
    <row r="87" spans="1:13" ht="24" customHeight="1">
      <c r="A87" s="204"/>
      <c r="B87" s="283"/>
      <c r="C87" s="283"/>
      <c r="D87" s="283"/>
      <c r="E87" s="283"/>
      <c r="F87" s="284"/>
      <c r="G87" s="235" t="s">
        <v>187</v>
      </c>
      <c r="H87" s="213" t="s">
        <v>181</v>
      </c>
      <c r="I87" s="224">
        <v>200</v>
      </c>
      <c r="J87" s="239"/>
      <c r="K87" s="239"/>
      <c r="L87" s="410">
        <v>300000</v>
      </c>
      <c r="M87" s="410">
        <f>L87</f>
        <v>300000</v>
      </c>
    </row>
    <row r="88" spans="1:13" ht="24" customHeight="1">
      <c r="A88" s="204"/>
      <c r="B88" s="283"/>
      <c r="C88" s="283"/>
      <c r="D88" s="283"/>
      <c r="E88" s="283"/>
      <c r="F88" s="284"/>
      <c r="G88" s="235" t="s">
        <v>407</v>
      </c>
      <c r="H88" s="213" t="s">
        <v>517</v>
      </c>
      <c r="I88" s="224"/>
      <c r="J88" s="239"/>
      <c r="K88" s="239"/>
      <c r="L88" s="410">
        <f>L89+L90</f>
        <v>456900</v>
      </c>
      <c r="M88" s="410">
        <f>M89+M90</f>
        <v>456900</v>
      </c>
    </row>
    <row r="89" spans="1:13" ht="24" customHeight="1">
      <c r="A89" s="204"/>
      <c r="B89" s="283"/>
      <c r="C89" s="283"/>
      <c r="D89" s="283"/>
      <c r="E89" s="283"/>
      <c r="F89" s="284"/>
      <c r="G89" s="235" t="s">
        <v>187</v>
      </c>
      <c r="H89" s="213" t="s">
        <v>181</v>
      </c>
      <c r="I89" s="224">
        <v>200</v>
      </c>
      <c r="J89" s="239"/>
      <c r="K89" s="239"/>
      <c r="L89" s="410">
        <v>97431</v>
      </c>
      <c r="M89" s="410">
        <v>97431</v>
      </c>
    </row>
    <row r="90" spans="1:13" ht="24" customHeight="1">
      <c r="A90" s="204"/>
      <c r="B90" s="283"/>
      <c r="C90" s="283"/>
      <c r="D90" s="283"/>
      <c r="E90" s="283"/>
      <c r="F90" s="284"/>
      <c r="G90" s="235" t="s">
        <v>183</v>
      </c>
      <c r="H90" s="213"/>
      <c r="I90" s="224">
        <v>800</v>
      </c>
      <c r="J90" s="239"/>
      <c r="K90" s="239"/>
      <c r="L90" s="410">
        <v>359469</v>
      </c>
      <c r="M90" s="410">
        <f>L90</f>
        <v>359469</v>
      </c>
    </row>
    <row r="91" spans="1:13" s="302" customFormat="1" ht="49.5" customHeight="1">
      <c r="A91" s="301"/>
      <c r="B91" s="206"/>
      <c r="C91" s="206"/>
      <c r="D91" s="206"/>
      <c r="E91" s="206"/>
      <c r="F91" s="207"/>
      <c r="G91" s="290" t="s">
        <v>507</v>
      </c>
      <c r="H91" s="287" t="s">
        <v>518</v>
      </c>
      <c r="I91" s="288"/>
      <c r="J91" s="239">
        <f>J92+J94+J96+J98</f>
        <v>0</v>
      </c>
      <c r="K91" s="239">
        <f>K92+K94+K96+K98+K100</f>
        <v>66555</v>
      </c>
      <c r="L91" s="239">
        <f>L92+L94+L96+L98+L100</f>
        <v>1484095</v>
      </c>
      <c r="M91" s="239">
        <f>M92+M94+M96+M98+M100</f>
        <v>1550650</v>
      </c>
    </row>
    <row r="92" spans="1:13" ht="28.5" customHeight="1">
      <c r="A92" s="204"/>
      <c r="B92" s="211"/>
      <c r="C92" s="211"/>
      <c r="D92" s="211"/>
      <c r="E92" s="211"/>
      <c r="F92" s="212"/>
      <c r="G92" s="235" t="s">
        <v>333</v>
      </c>
      <c r="H92" s="213" t="s">
        <v>519</v>
      </c>
      <c r="I92" s="224" t="s">
        <v>181</v>
      </c>
      <c r="J92" s="229"/>
      <c r="K92" s="232"/>
      <c r="L92" s="258">
        <f>L93</f>
        <v>1280000</v>
      </c>
      <c r="M92" s="258">
        <f>M93</f>
        <v>1280000</v>
      </c>
    </row>
    <row r="93" spans="1:13" ht="15">
      <c r="A93" s="204"/>
      <c r="B93" s="211"/>
      <c r="C93" s="211"/>
      <c r="D93" s="211"/>
      <c r="E93" s="211"/>
      <c r="F93" s="212"/>
      <c r="G93" s="235" t="s">
        <v>152</v>
      </c>
      <c r="H93" s="213"/>
      <c r="I93" s="224">
        <v>500</v>
      </c>
      <c r="J93" s="229"/>
      <c r="K93" s="232"/>
      <c r="L93" s="258">
        <v>1280000</v>
      </c>
      <c r="M93" s="258">
        <f>L93</f>
        <v>1280000</v>
      </c>
    </row>
    <row r="94" spans="1:13" ht="30">
      <c r="A94" s="204"/>
      <c r="B94" s="211"/>
      <c r="C94" s="211"/>
      <c r="D94" s="211"/>
      <c r="E94" s="211"/>
      <c r="F94" s="212"/>
      <c r="G94" s="235" t="s">
        <v>406</v>
      </c>
      <c r="H94" s="213" t="s">
        <v>520</v>
      </c>
      <c r="I94" s="224"/>
      <c r="J94" s="229"/>
      <c r="K94" s="232"/>
      <c r="L94" s="258">
        <f>L95</f>
        <v>46700</v>
      </c>
      <c r="M94" s="258">
        <f>M95</f>
        <v>46700</v>
      </c>
    </row>
    <row r="95" spans="1:13" ht="24" customHeight="1">
      <c r="A95" s="204"/>
      <c r="B95" s="211"/>
      <c r="C95" s="211"/>
      <c r="D95" s="211"/>
      <c r="E95" s="211"/>
      <c r="F95" s="212"/>
      <c r="G95" s="235" t="s">
        <v>183</v>
      </c>
      <c r="H95" s="213"/>
      <c r="I95" s="224">
        <v>800</v>
      </c>
      <c r="J95" s="229"/>
      <c r="K95" s="232"/>
      <c r="L95" s="258">
        <v>46700</v>
      </c>
      <c r="M95" s="258">
        <f>L95</f>
        <v>46700</v>
      </c>
    </row>
    <row r="96" spans="1:13" ht="57" customHeight="1">
      <c r="A96" s="204"/>
      <c r="B96" s="211"/>
      <c r="C96" s="211"/>
      <c r="D96" s="211"/>
      <c r="E96" s="211"/>
      <c r="F96" s="212"/>
      <c r="G96" s="541" t="s">
        <v>435</v>
      </c>
      <c r="H96" s="213" t="s">
        <v>521</v>
      </c>
      <c r="I96" s="224"/>
      <c r="J96" s="229"/>
      <c r="K96" s="232"/>
      <c r="L96" s="258">
        <f>L97</f>
        <v>7395</v>
      </c>
      <c r="M96" s="258">
        <f>M97</f>
        <v>7395</v>
      </c>
    </row>
    <row r="97" spans="1:13" ht="24" customHeight="1">
      <c r="A97" s="204"/>
      <c r="B97" s="211"/>
      <c r="C97" s="211"/>
      <c r="D97" s="211"/>
      <c r="E97" s="211"/>
      <c r="F97" s="212"/>
      <c r="G97" s="235" t="s">
        <v>187</v>
      </c>
      <c r="H97" s="213"/>
      <c r="I97" s="224">
        <v>200</v>
      </c>
      <c r="J97" s="229"/>
      <c r="K97" s="232"/>
      <c r="L97" s="258">
        <v>7395</v>
      </c>
      <c r="M97" s="258">
        <f>L97</f>
        <v>7395</v>
      </c>
    </row>
    <row r="98" spans="1:13" ht="48.75" customHeight="1">
      <c r="A98" s="204"/>
      <c r="B98" s="211"/>
      <c r="C98" s="211"/>
      <c r="D98" s="211"/>
      <c r="E98" s="211"/>
      <c r="F98" s="212"/>
      <c r="G98" s="541" t="s">
        <v>434</v>
      </c>
      <c r="H98" s="213" t="s">
        <v>522</v>
      </c>
      <c r="I98" s="224"/>
      <c r="J98" s="229"/>
      <c r="K98" s="232">
        <f>K99</f>
        <v>66555</v>
      </c>
      <c r="L98" s="258"/>
      <c r="M98" s="258">
        <f>M99</f>
        <v>66555</v>
      </c>
    </row>
    <row r="99" spans="1:13" ht="24" customHeight="1">
      <c r="A99" s="204"/>
      <c r="B99" s="211"/>
      <c r="C99" s="211"/>
      <c r="D99" s="211"/>
      <c r="E99" s="211"/>
      <c r="F99" s="212"/>
      <c r="G99" s="235" t="s">
        <v>187</v>
      </c>
      <c r="H99" s="213" t="s">
        <v>181</v>
      </c>
      <c r="I99" s="224">
        <v>200</v>
      </c>
      <c r="J99" s="229"/>
      <c r="K99" s="232">
        <v>66555</v>
      </c>
      <c r="L99" s="258"/>
      <c r="M99" s="258">
        <f>K99</f>
        <v>66555</v>
      </c>
    </row>
    <row r="100" spans="1:13" ht="36" customHeight="1">
      <c r="A100" s="204"/>
      <c r="B100" s="211"/>
      <c r="C100" s="211"/>
      <c r="D100" s="211"/>
      <c r="E100" s="211"/>
      <c r="F100" s="212"/>
      <c r="G100" s="235" t="s">
        <v>511</v>
      </c>
      <c r="H100" s="213" t="s">
        <v>523</v>
      </c>
      <c r="I100" s="224"/>
      <c r="J100" s="229"/>
      <c r="K100" s="232"/>
      <c r="L100" s="258">
        <f>L101</f>
        <v>150000</v>
      </c>
      <c r="M100" s="258">
        <f>M101</f>
        <v>150000</v>
      </c>
    </row>
    <row r="101" spans="1:13" ht="24" customHeight="1">
      <c r="A101" s="204"/>
      <c r="B101" s="211"/>
      <c r="C101" s="211"/>
      <c r="D101" s="211"/>
      <c r="E101" s="211"/>
      <c r="F101" s="212"/>
      <c r="G101" s="235" t="s">
        <v>187</v>
      </c>
      <c r="H101" s="213" t="s">
        <v>181</v>
      </c>
      <c r="I101" s="224">
        <v>200</v>
      </c>
      <c r="J101" s="229"/>
      <c r="K101" s="232"/>
      <c r="L101" s="258">
        <v>150000</v>
      </c>
      <c r="M101" s="258">
        <f>L101</f>
        <v>150000</v>
      </c>
    </row>
    <row r="102" spans="1:13" ht="28.5" customHeight="1">
      <c r="A102" s="204"/>
      <c r="B102" s="211"/>
      <c r="C102" s="211"/>
      <c r="D102" s="211"/>
      <c r="E102" s="211"/>
      <c r="F102" s="212"/>
      <c r="G102" s="646" t="s">
        <v>489</v>
      </c>
      <c r="H102" s="654" t="s">
        <v>358</v>
      </c>
      <c r="I102" s="646"/>
      <c r="J102" s="646"/>
      <c r="K102" s="646"/>
      <c r="L102" s="655">
        <f aca="true" t="shared" si="6" ref="L102:M104">L103</f>
        <v>292100</v>
      </c>
      <c r="M102" s="655">
        <f t="shared" si="6"/>
        <v>292100</v>
      </c>
    </row>
    <row r="103" spans="1:13" ht="63" customHeight="1">
      <c r="A103" s="204"/>
      <c r="B103" s="211"/>
      <c r="C103" s="211"/>
      <c r="D103" s="211"/>
      <c r="E103" s="211"/>
      <c r="F103" s="212"/>
      <c r="G103" s="501" t="s">
        <v>430</v>
      </c>
      <c r="H103" s="502" t="s">
        <v>524</v>
      </c>
      <c r="I103" s="503"/>
      <c r="J103" s="504"/>
      <c r="K103" s="505"/>
      <c r="L103" s="506">
        <f t="shared" si="6"/>
        <v>292100</v>
      </c>
      <c r="M103" s="506">
        <f t="shared" si="6"/>
        <v>292100</v>
      </c>
    </row>
    <row r="104" spans="1:13" ht="37.5" customHeight="1">
      <c r="A104" s="204"/>
      <c r="B104" s="211"/>
      <c r="C104" s="211"/>
      <c r="D104" s="211"/>
      <c r="E104" s="211"/>
      <c r="F104" s="212"/>
      <c r="G104" s="507" t="s">
        <v>431</v>
      </c>
      <c r="H104" s="213" t="s">
        <v>525</v>
      </c>
      <c r="I104" s="224"/>
      <c r="J104" s="229"/>
      <c r="K104" s="232"/>
      <c r="L104" s="258">
        <f t="shared" si="6"/>
        <v>292100</v>
      </c>
      <c r="M104" s="258">
        <f t="shared" si="6"/>
        <v>292100</v>
      </c>
    </row>
    <row r="105" spans="1:13" ht="24" customHeight="1">
      <c r="A105" s="204"/>
      <c r="B105" s="211"/>
      <c r="C105" s="211"/>
      <c r="D105" s="211"/>
      <c r="E105" s="211"/>
      <c r="F105" s="212"/>
      <c r="G105" s="235" t="s">
        <v>187</v>
      </c>
      <c r="H105" s="213"/>
      <c r="I105" s="224">
        <v>200</v>
      </c>
      <c r="J105" s="229"/>
      <c r="K105" s="232"/>
      <c r="L105" s="258">
        <v>292100</v>
      </c>
      <c r="M105" s="258">
        <f>L105</f>
        <v>292100</v>
      </c>
    </row>
    <row r="106" spans="1:13" ht="20.25">
      <c r="A106" s="204"/>
      <c r="B106" s="683" t="s">
        <v>194</v>
      </c>
      <c r="C106" s="683"/>
      <c r="D106" s="683"/>
      <c r="E106" s="683"/>
      <c r="F106" s="684"/>
      <c r="G106" s="236" t="s">
        <v>213</v>
      </c>
      <c r="H106" s="218" t="s">
        <v>258</v>
      </c>
      <c r="I106" s="223" t="s">
        <v>181</v>
      </c>
      <c r="J106" s="228">
        <f aca="true" t="shared" si="7" ref="J106:L109">J107</f>
        <v>0</v>
      </c>
      <c r="K106" s="228">
        <f t="shared" si="7"/>
        <v>4268780</v>
      </c>
      <c r="L106" s="407">
        <f t="shared" si="7"/>
        <v>5895053.56</v>
      </c>
      <c r="M106" s="407">
        <f>K106+L106</f>
        <v>10163833.559999999</v>
      </c>
    </row>
    <row r="107" spans="1:13" ht="45" customHeight="1">
      <c r="A107" s="204"/>
      <c r="B107" s="687" t="s">
        <v>195</v>
      </c>
      <c r="C107" s="687"/>
      <c r="D107" s="687"/>
      <c r="E107" s="687"/>
      <c r="F107" s="688"/>
      <c r="G107" s="646" t="s">
        <v>259</v>
      </c>
      <c r="H107" s="647" t="s">
        <v>260</v>
      </c>
      <c r="I107" s="648" t="s">
        <v>181</v>
      </c>
      <c r="J107" s="649">
        <f t="shared" si="7"/>
        <v>0</v>
      </c>
      <c r="K107" s="649">
        <f t="shared" si="7"/>
        <v>4268780</v>
      </c>
      <c r="L107" s="650">
        <f t="shared" si="7"/>
        <v>5895053.56</v>
      </c>
      <c r="M107" s="650">
        <f>M108</f>
        <v>10163833.559999999</v>
      </c>
    </row>
    <row r="108" spans="1:13" ht="41.25" customHeight="1">
      <c r="A108" s="204"/>
      <c r="B108" s="283"/>
      <c r="C108" s="283"/>
      <c r="D108" s="283"/>
      <c r="E108" s="283"/>
      <c r="F108" s="284"/>
      <c r="G108" s="303" t="s">
        <v>261</v>
      </c>
      <c r="H108" s="292" t="s">
        <v>262</v>
      </c>
      <c r="I108" s="293"/>
      <c r="J108" s="294">
        <f t="shared" si="7"/>
        <v>0</v>
      </c>
      <c r="K108" s="294">
        <f>K115+K109</f>
        <v>4268780</v>
      </c>
      <c r="L108" s="411">
        <f>L109+L111+L113+L115</f>
        <v>5895053.56</v>
      </c>
      <c r="M108" s="411">
        <f>M109+M111+M113+M115</f>
        <v>10163833.559999999</v>
      </c>
    </row>
    <row r="109" spans="1:13" ht="40.5">
      <c r="A109" s="204"/>
      <c r="B109" s="681" t="s">
        <v>196</v>
      </c>
      <c r="C109" s="681"/>
      <c r="D109" s="681"/>
      <c r="E109" s="681"/>
      <c r="F109" s="682"/>
      <c r="G109" s="235" t="s">
        <v>263</v>
      </c>
      <c r="H109" s="213" t="s">
        <v>264</v>
      </c>
      <c r="I109" s="224" t="s">
        <v>181</v>
      </c>
      <c r="J109" s="229">
        <f t="shared" si="7"/>
        <v>0</v>
      </c>
      <c r="K109" s="229">
        <f t="shared" si="7"/>
        <v>0</v>
      </c>
      <c r="L109" s="258">
        <f>L110</f>
        <v>3922186.13</v>
      </c>
      <c r="M109" s="258">
        <f>J109+K109+L109</f>
        <v>3922186.13</v>
      </c>
    </row>
    <row r="110" spans="1:13" ht="24" customHeight="1">
      <c r="A110" s="204"/>
      <c r="B110" s="211"/>
      <c r="C110" s="211"/>
      <c r="D110" s="211"/>
      <c r="E110" s="211"/>
      <c r="F110" s="212"/>
      <c r="G110" s="235" t="s">
        <v>187</v>
      </c>
      <c r="H110" s="213"/>
      <c r="I110" s="224">
        <v>200</v>
      </c>
      <c r="J110" s="229">
        <v>0</v>
      </c>
      <c r="K110" s="232">
        <v>0</v>
      </c>
      <c r="L110" s="413">
        <v>3922186.13</v>
      </c>
      <c r="M110" s="258">
        <f>L110+K110</f>
        <v>3922186.13</v>
      </c>
    </row>
    <row r="111" spans="1:13" ht="24" customHeight="1">
      <c r="A111" s="204"/>
      <c r="B111" s="211"/>
      <c r="C111" s="211"/>
      <c r="D111" s="211"/>
      <c r="E111" s="211"/>
      <c r="F111" s="212"/>
      <c r="G111" s="235" t="s">
        <v>290</v>
      </c>
      <c r="H111" s="213" t="s">
        <v>291</v>
      </c>
      <c r="I111" s="224"/>
      <c r="J111" s="229"/>
      <c r="K111" s="232"/>
      <c r="L111" s="413">
        <f>L112</f>
        <v>1748194.8</v>
      </c>
      <c r="M111" s="258">
        <f>M112</f>
        <v>1748194.8</v>
      </c>
    </row>
    <row r="112" spans="1:13" ht="24" customHeight="1">
      <c r="A112" s="204"/>
      <c r="B112" s="211"/>
      <c r="C112" s="211"/>
      <c r="D112" s="211"/>
      <c r="E112" s="211"/>
      <c r="F112" s="212"/>
      <c r="G112" s="235" t="s">
        <v>187</v>
      </c>
      <c r="H112" s="213"/>
      <c r="I112" s="224">
        <v>200</v>
      </c>
      <c r="J112" s="229"/>
      <c r="K112" s="232"/>
      <c r="L112" s="413">
        <v>1748194.8</v>
      </c>
      <c r="M112" s="258">
        <f>L112</f>
        <v>1748194.8</v>
      </c>
    </row>
    <row r="113" spans="1:13" ht="24" customHeight="1">
      <c r="A113" s="204"/>
      <c r="B113" s="211"/>
      <c r="C113" s="211"/>
      <c r="D113" s="211"/>
      <c r="E113" s="211"/>
      <c r="F113" s="212"/>
      <c r="G113" s="235" t="s">
        <v>354</v>
      </c>
      <c r="H113" s="213" t="s">
        <v>355</v>
      </c>
      <c r="I113" s="224"/>
      <c r="J113" s="229"/>
      <c r="K113" s="232"/>
      <c r="L113" s="413">
        <f>L114</f>
        <v>224672.63</v>
      </c>
      <c r="M113" s="258">
        <f>M114</f>
        <v>224672.63</v>
      </c>
    </row>
    <row r="114" spans="1:13" ht="24" customHeight="1">
      <c r="A114" s="204"/>
      <c r="B114" s="211"/>
      <c r="C114" s="211"/>
      <c r="D114" s="211"/>
      <c r="E114" s="211"/>
      <c r="F114" s="212"/>
      <c r="G114" s="235" t="s">
        <v>187</v>
      </c>
      <c r="H114" s="213"/>
      <c r="I114" s="224">
        <v>200</v>
      </c>
      <c r="J114" s="229"/>
      <c r="K114" s="232"/>
      <c r="L114" s="413">
        <v>224672.63</v>
      </c>
      <c r="M114" s="258">
        <f>L114</f>
        <v>224672.63</v>
      </c>
    </row>
    <row r="115" spans="1:13" ht="15">
      <c r="A115" s="204"/>
      <c r="B115" s="211"/>
      <c r="C115" s="211"/>
      <c r="D115" s="211"/>
      <c r="E115" s="211"/>
      <c r="F115" s="212"/>
      <c r="G115" s="235" t="s">
        <v>290</v>
      </c>
      <c r="H115" s="213" t="s">
        <v>353</v>
      </c>
      <c r="I115" s="224"/>
      <c r="J115" s="229"/>
      <c r="K115" s="232">
        <f>K116</f>
        <v>4268780</v>
      </c>
      <c r="L115" s="413">
        <f>L116</f>
        <v>0</v>
      </c>
      <c r="M115" s="258">
        <f>K115</f>
        <v>4268780</v>
      </c>
    </row>
    <row r="116" spans="1:13" ht="26.25" customHeight="1">
      <c r="A116" s="204"/>
      <c r="B116" s="211"/>
      <c r="C116" s="211"/>
      <c r="D116" s="211"/>
      <c r="E116" s="211"/>
      <c r="F116" s="212"/>
      <c r="G116" s="235" t="s">
        <v>187</v>
      </c>
      <c r="H116" s="213"/>
      <c r="I116" s="224">
        <v>200</v>
      </c>
      <c r="J116" s="229"/>
      <c r="K116" s="232">
        <f>'ДОХОДЫ 2021'!C22</f>
        <v>4268780</v>
      </c>
      <c r="L116" s="413"/>
      <c r="M116" s="258">
        <f>K116</f>
        <v>4268780</v>
      </c>
    </row>
    <row r="117" spans="1:13" ht="15">
      <c r="A117" s="204"/>
      <c r="B117" s="683" t="s">
        <v>197</v>
      </c>
      <c r="C117" s="683"/>
      <c r="D117" s="683"/>
      <c r="E117" s="683"/>
      <c r="F117" s="684"/>
      <c r="G117" s="236" t="s">
        <v>198</v>
      </c>
      <c r="H117" s="218" t="s">
        <v>265</v>
      </c>
      <c r="I117" s="223" t="s">
        <v>181</v>
      </c>
      <c r="J117" s="228">
        <f>J118+J120+J124+J128+J132+J134</f>
        <v>238635</v>
      </c>
      <c r="K117" s="228">
        <f>K118+K120+K124+K128+K132+K134</f>
        <v>0</v>
      </c>
      <c r="L117" s="228">
        <f>L118+L120+L124+L126+L128+L130+L132+L134</f>
        <v>7741094.24</v>
      </c>
      <c r="M117" s="228">
        <f>M118+M120+M124+M126+M128+M130+M132+M134</f>
        <v>7979729.24</v>
      </c>
    </row>
    <row r="118" spans="1:13" ht="15">
      <c r="A118" s="204"/>
      <c r="B118" s="679" t="s">
        <v>199</v>
      </c>
      <c r="C118" s="679"/>
      <c r="D118" s="679"/>
      <c r="E118" s="679"/>
      <c r="F118" s="680"/>
      <c r="G118" s="235" t="s">
        <v>100</v>
      </c>
      <c r="H118" s="213" t="s">
        <v>266</v>
      </c>
      <c r="I118" s="224" t="s">
        <v>181</v>
      </c>
      <c r="J118" s="229">
        <f>J119</f>
        <v>0</v>
      </c>
      <c r="K118" s="229">
        <f>K119</f>
        <v>0</v>
      </c>
      <c r="L118" s="258">
        <f>L119</f>
        <v>1041792.36</v>
      </c>
      <c r="M118" s="258">
        <f>J118+K118+L118</f>
        <v>1041792.36</v>
      </c>
    </row>
    <row r="119" spans="1:14" ht="40.5">
      <c r="A119" s="204"/>
      <c r="B119" s="693">
        <v>500</v>
      </c>
      <c r="C119" s="693"/>
      <c r="D119" s="693"/>
      <c r="E119" s="693"/>
      <c r="F119" s="694"/>
      <c r="G119" s="235" t="s">
        <v>200</v>
      </c>
      <c r="H119" s="213" t="s">
        <v>181</v>
      </c>
      <c r="I119" s="224">
        <v>100</v>
      </c>
      <c r="J119" s="229">
        <v>0</v>
      </c>
      <c r="K119" s="231">
        <v>0</v>
      </c>
      <c r="L119" s="258">
        <v>1041792.36</v>
      </c>
      <c r="M119" s="258">
        <f aca="true" t="shared" si="8" ref="M119:M126">J119+K119+L119</f>
        <v>1041792.36</v>
      </c>
      <c r="N119" s="443"/>
    </row>
    <row r="120" spans="1:13" ht="15">
      <c r="A120" s="204"/>
      <c r="B120" s="681" t="s">
        <v>201</v>
      </c>
      <c r="C120" s="681"/>
      <c r="D120" s="681"/>
      <c r="E120" s="681"/>
      <c r="F120" s="682"/>
      <c r="G120" s="235" t="s">
        <v>106</v>
      </c>
      <c r="H120" s="213" t="s">
        <v>267</v>
      </c>
      <c r="I120" s="224" t="s">
        <v>181</v>
      </c>
      <c r="J120" s="229">
        <f>J121+J122</f>
        <v>0</v>
      </c>
      <c r="K120" s="232">
        <f>K121</f>
        <v>0</v>
      </c>
      <c r="L120" s="258">
        <f>L121+L122+L123</f>
        <v>6285435</v>
      </c>
      <c r="M120" s="258">
        <f>M121+M122+M123</f>
        <v>6285435</v>
      </c>
    </row>
    <row r="121" spans="1:13" ht="40.5">
      <c r="A121" s="204"/>
      <c r="B121" s="679">
        <v>100</v>
      </c>
      <c r="C121" s="679"/>
      <c r="D121" s="679"/>
      <c r="E121" s="679"/>
      <c r="F121" s="680"/>
      <c r="G121" s="235" t="s">
        <v>200</v>
      </c>
      <c r="H121" s="213" t="s">
        <v>181</v>
      </c>
      <c r="I121" s="224">
        <v>100</v>
      </c>
      <c r="J121" s="229">
        <v>0</v>
      </c>
      <c r="K121" s="232">
        <v>0</v>
      </c>
      <c r="L121" s="413">
        <v>6263368</v>
      </c>
      <c r="M121" s="258">
        <f t="shared" si="8"/>
        <v>6263368</v>
      </c>
    </row>
    <row r="122" spans="1:13" ht="20.25">
      <c r="A122" s="204"/>
      <c r="B122" s="211"/>
      <c r="C122" s="211"/>
      <c r="D122" s="211"/>
      <c r="E122" s="211"/>
      <c r="F122" s="212"/>
      <c r="G122" s="235" t="s">
        <v>187</v>
      </c>
      <c r="H122" s="213" t="s">
        <v>181</v>
      </c>
      <c r="I122" s="224">
        <v>200</v>
      </c>
      <c r="J122" s="229">
        <v>0</v>
      </c>
      <c r="K122" s="232">
        <v>0</v>
      </c>
      <c r="L122" s="413">
        <v>15180</v>
      </c>
      <c r="M122" s="258">
        <f t="shared" si="8"/>
        <v>15180</v>
      </c>
    </row>
    <row r="123" spans="1:13" ht="15">
      <c r="A123" s="204"/>
      <c r="B123" s="211"/>
      <c r="C123" s="211"/>
      <c r="D123" s="211"/>
      <c r="E123" s="211"/>
      <c r="F123" s="212"/>
      <c r="G123" s="235" t="s">
        <v>183</v>
      </c>
      <c r="H123" s="213"/>
      <c r="I123" s="224">
        <v>800</v>
      </c>
      <c r="J123" s="229"/>
      <c r="K123" s="232"/>
      <c r="L123" s="413">
        <v>6887</v>
      </c>
      <c r="M123" s="258">
        <f>L123</f>
        <v>6887</v>
      </c>
    </row>
    <row r="124" spans="1:13" ht="48" customHeight="1">
      <c r="A124" s="204"/>
      <c r="B124" s="681" t="s">
        <v>202</v>
      </c>
      <c r="C124" s="681"/>
      <c r="D124" s="681"/>
      <c r="E124" s="681"/>
      <c r="F124" s="682"/>
      <c r="G124" s="235" t="s">
        <v>214</v>
      </c>
      <c r="H124" s="213" t="s">
        <v>268</v>
      </c>
      <c r="I124" s="224" t="s">
        <v>181</v>
      </c>
      <c r="J124" s="229">
        <f>J125</f>
        <v>0</v>
      </c>
      <c r="K124" s="229">
        <f>K125</f>
        <v>0</v>
      </c>
      <c r="L124" s="258">
        <f>L125</f>
        <v>46400</v>
      </c>
      <c r="M124" s="258">
        <f>M125</f>
        <v>46400</v>
      </c>
    </row>
    <row r="125" spans="1:13" ht="15">
      <c r="A125" s="204"/>
      <c r="B125" s="679">
        <v>100</v>
      </c>
      <c r="C125" s="679"/>
      <c r="D125" s="679"/>
      <c r="E125" s="679"/>
      <c r="F125" s="680"/>
      <c r="G125" s="235" t="s">
        <v>152</v>
      </c>
      <c r="H125" s="213" t="s">
        <v>181</v>
      </c>
      <c r="I125" s="224">
        <v>500</v>
      </c>
      <c r="J125" s="229"/>
      <c r="K125" s="232"/>
      <c r="L125" s="413">
        <v>46400</v>
      </c>
      <c r="M125" s="258">
        <f t="shared" si="8"/>
        <v>46400</v>
      </c>
    </row>
    <row r="126" spans="1:13" ht="39.75" customHeight="1">
      <c r="A126" s="204"/>
      <c r="B126" s="211"/>
      <c r="C126" s="211"/>
      <c r="D126" s="211"/>
      <c r="E126" s="211"/>
      <c r="F126" s="212"/>
      <c r="G126" s="235" t="s">
        <v>296</v>
      </c>
      <c r="H126" s="213" t="s">
        <v>297</v>
      </c>
      <c r="I126" s="224"/>
      <c r="J126" s="229"/>
      <c r="K126" s="232"/>
      <c r="L126" s="413">
        <f>L127</f>
        <v>125827.88</v>
      </c>
      <c r="M126" s="258">
        <f t="shared" si="8"/>
        <v>125827.88</v>
      </c>
    </row>
    <row r="127" spans="1:15" ht="15">
      <c r="A127" s="204"/>
      <c r="B127" s="211"/>
      <c r="C127" s="211"/>
      <c r="D127" s="211"/>
      <c r="E127" s="211"/>
      <c r="F127" s="212"/>
      <c r="G127" s="235" t="s">
        <v>152</v>
      </c>
      <c r="H127" s="213"/>
      <c r="I127" s="224">
        <v>500</v>
      </c>
      <c r="J127" s="229"/>
      <c r="K127" s="232"/>
      <c r="L127" s="413">
        <v>125827.88</v>
      </c>
      <c r="M127" s="258">
        <f>L127</f>
        <v>125827.88</v>
      </c>
      <c r="O127" s="550">
        <f>L118+L120+L124+L126</f>
        <v>7499455.24</v>
      </c>
    </row>
    <row r="128" spans="1:13" ht="20.25">
      <c r="A128" s="204"/>
      <c r="B128" s="681" t="s">
        <v>204</v>
      </c>
      <c r="C128" s="681"/>
      <c r="D128" s="681"/>
      <c r="E128" s="681"/>
      <c r="F128" s="682"/>
      <c r="G128" s="235" t="s">
        <v>292</v>
      </c>
      <c r="H128" s="213" t="s">
        <v>269</v>
      </c>
      <c r="I128" s="224" t="s">
        <v>181</v>
      </c>
      <c r="J128" s="229">
        <f>J129</f>
        <v>0</v>
      </c>
      <c r="K128" s="229">
        <f>K129</f>
        <v>0</v>
      </c>
      <c r="L128" s="258">
        <f>L129</f>
        <v>100000</v>
      </c>
      <c r="M128" s="258">
        <f>M129</f>
        <v>100000</v>
      </c>
    </row>
    <row r="129" spans="1:13" ht="15">
      <c r="A129" s="204"/>
      <c r="B129" s="211"/>
      <c r="C129" s="211"/>
      <c r="D129" s="211"/>
      <c r="E129" s="211"/>
      <c r="F129" s="212"/>
      <c r="G129" s="235" t="s">
        <v>183</v>
      </c>
      <c r="H129" s="213"/>
      <c r="I129" s="224">
        <v>800</v>
      </c>
      <c r="J129" s="229">
        <v>0</v>
      </c>
      <c r="K129" s="232">
        <v>0</v>
      </c>
      <c r="L129" s="413">
        <v>100000</v>
      </c>
      <c r="M129" s="258">
        <f>J129+K129+L129</f>
        <v>100000</v>
      </c>
    </row>
    <row r="130" spans="1:13" ht="30">
      <c r="A130" s="204"/>
      <c r="B130" s="211"/>
      <c r="C130" s="211"/>
      <c r="D130" s="211"/>
      <c r="E130" s="211"/>
      <c r="F130" s="212"/>
      <c r="G130" s="235" t="s">
        <v>277</v>
      </c>
      <c r="H130" s="213" t="s">
        <v>278</v>
      </c>
      <c r="I130" s="224"/>
      <c r="J130" s="229"/>
      <c r="K130" s="232"/>
      <c r="L130" s="413">
        <f>L131</f>
        <v>126639</v>
      </c>
      <c r="M130" s="413">
        <f>M131</f>
        <v>126639</v>
      </c>
    </row>
    <row r="131" spans="1:13" ht="15">
      <c r="A131" s="204"/>
      <c r="B131" s="211"/>
      <c r="C131" s="211"/>
      <c r="D131" s="211"/>
      <c r="E131" s="211"/>
      <c r="F131" s="212"/>
      <c r="G131" s="235" t="s">
        <v>182</v>
      </c>
      <c r="H131" s="213"/>
      <c r="I131" s="224">
        <v>300</v>
      </c>
      <c r="J131" s="229"/>
      <c r="K131" s="232"/>
      <c r="L131" s="413">
        <v>126639</v>
      </c>
      <c r="M131" s="258">
        <f>J131+K131+L131</f>
        <v>126639</v>
      </c>
    </row>
    <row r="132" spans="1:13" ht="15">
      <c r="A132" s="204"/>
      <c r="B132" s="211"/>
      <c r="C132" s="211"/>
      <c r="D132" s="211"/>
      <c r="E132" s="211"/>
      <c r="F132" s="212"/>
      <c r="G132" s="235" t="s">
        <v>149</v>
      </c>
      <c r="H132" s="213" t="s">
        <v>298</v>
      </c>
      <c r="I132" s="224"/>
      <c r="J132" s="229">
        <v>0</v>
      </c>
      <c r="K132" s="232">
        <v>0</v>
      </c>
      <c r="L132" s="413">
        <f>L133</f>
        <v>15000</v>
      </c>
      <c r="M132" s="413">
        <f>M133</f>
        <v>15000</v>
      </c>
    </row>
    <row r="133" spans="1:13" ht="15">
      <c r="A133" s="204"/>
      <c r="B133" s="211"/>
      <c r="C133" s="211"/>
      <c r="D133" s="211"/>
      <c r="E133" s="211"/>
      <c r="F133" s="212"/>
      <c r="G133" s="235" t="s">
        <v>182</v>
      </c>
      <c r="H133" s="213"/>
      <c r="I133" s="224">
        <v>300</v>
      </c>
      <c r="J133" s="229">
        <v>0</v>
      </c>
      <c r="K133" s="232">
        <v>0</v>
      </c>
      <c r="L133" s="413">
        <v>15000</v>
      </c>
      <c r="M133" s="258">
        <f>L133</f>
        <v>15000</v>
      </c>
    </row>
    <row r="134" spans="1:13" ht="20.25">
      <c r="A134" s="204"/>
      <c r="B134" s="681" t="s">
        <v>205</v>
      </c>
      <c r="C134" s="681"/>
      <c r="D134" s="681"/>
      <c r="E134" s="681"/>
      <c r="F134" s="682"/>
      <c r="G134" s="235" t="s">
        <v>161</v>
      </c>
      <c r="H134" s="213" t="s">
        <v>270</v>
      </c>
      <c r="I134" s="224" t="s">
        <v>181</v>
      </c>
      <c r="J134" s="258">
        <f>J135</f>
        <v>238635</v>
      </c>
      <c r="K134" s="232">
        <v>0</v>
      </c>
      <c r="L134" s="258">
        <f>L135</f>
        <v>0</v>
      </c>
      <c r="M134" s="258">
        <f>M135</f>
        <v>238635</v>
      </c>
    </row>
    <row r="135" spans="1:13" ht="50.25" customHeight="1">
      <c r="A135" s="204"/>
      <c r="B135" s="693"/>
      <c r="C135" s="693"/>
      <c r="D135" s="693"/>
      <c r="E135" s="693"/>
      <c r="F135" s="694"/>
      <c r="G135" s="235" t="s">
        <v>200</v>
      </c>
      <c r="H135" s="213" t="s">
        <v>181</v>
      </c>
      <c r="I135" s="224">
        <v>100</v>
      </c>
      <c r="J135" s="258">
        <f>'ДОХОДЫ 2021'!C28</f>
        <v>238635</v>
      </c>
      <c r="K135" s="232">
        <v>0</v>
      </c>
      <c r="L135" s="258">
        <v>0</v>
      </c>
      <c r="M135" s="258">
        <f>J135+K135+L135</f>
        <v>238635</v>
      </c>
    </row>
    <row r="136" spans="1:13" s="533" customFormat="1" ht="12.75">
      <c r="A136" s="543"/>
      <c r="B136" s="544"/>
      <c r="C136" s="544"/>
      <c r="D136" s="544"/>
      <c r="E136" s="544"/>
      <c r="F136" s="545"/>
      <c r="G136" s="237" t="s">
        <v>206</v>
      </c>
      <c r="H136" s="546"/>
      <c r="I136" s="237"/>
      <c r="J136" s="547">
        <f>J117</f>
        <v>238635</v>
      </c>
      <c r="K136" s="549">
        <f>K36+K79+K106</f>
        <v>4452963</v>
      </c>
      <c r="L136" s="548">
        <f>L8+L13+L31+L36+L79+L106+L117</f>
        <v>34897794.8</v>
      </c>
      <c r="M136" s="548">
        <f>M8+M13+M31+M36+M79+M106+M117</f>
        <v>39589392.8</v>
      </c>
    </row>
    <row r="137" spans="1:13" ht="12.75">
      <c r="A137" s="194"/>
      <c r="B137" s="216"/>
      <c r="C137" s="216"/>
      <c r="D137" s="216"/>
      <c r="E137" s="216"/>
      <c r="F137" s="216"/>
      <c r="G137" s="238" t="s">
        <v>207</v>
      </c>
      <c r="H137" s="220"/>
      <c r="I137" s="226"/>
      <c r="J137" s="226"/>
      <c r="K137" s="233"/>
      <c r="L137" s="414"/>
      <c r="M137" s="414">
        <f>'ДОХОДЫ 2021'!C29-'РАСХ 2021 по целевым статьям'!M136</f>
        <v>0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B135:F135"/>
    <mergeCell ref="B125:F125"/>
    <mergeCell ref="B120:F120"/>
    <mergeCell ref="B121:F121"/>
    <mergeCell ref="B84:F84"/>
    <mergeCell ref="B134:F134"/>
    <mergeCell ref="B119:F119"/>
    <mergeCell ref="B107:F107"/>
    <mergeCell ref="B124:F124"/>
    <mergeCell ref="H1:M1"/>
    <mergeCell ref="H2:M2"/>
    <mergeCell ref="H3:M3"/>
    <mergeCell ref="B80:F80"/>
    <mergeCell ref="B82:F82"/>
    <mergeCell ref="B9:F9"/>
    <mergeCell ref="B5:M5"/>
    <mergeCell ref="B8:F8"/>
    <mergeCell ref="B13:F13"/>
    <mergeCell ref="B83:F83"/>
    <mergeCell ref="B128:F128"/>
    <mergeCell ref="B109:F109"/>
    <mergeCell ref="B106:F106"/>
    <mergeCell ref="B117:F117"/>
    <mergeCell ref="B118:F118"/>
  </mergeCells>
  <printOptions/>
  <pageMargins left="0.3937007874015748" right="0.3937007874015748" top="0.7480314960629921" bottom="0.7480314960629921" header="0.31496062992125984" footer="0.31496062992125984"/>
  <pageSetup fitToHeight="5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131"/>
  <sheetViews>
    <sheetView zoomScale="110" zoomScaleNormal="110" zoomScalePageLayoutView="0" workbookViewId="0" topLeftCell="A97">
      <selection activeCell="I103" sqref="I103"/>
    </sheetView>
  </sheetViews>
  <sheetFormatPr defaultColWidth="9.125" defaultRowHeight="12.75"/>
  <cols>
    <col min="1" max="1" width="0.12890625" style="193" customWidth="1"/>
    <col min="2" max="6" width="0" style="193" hidden="1" customWidth="1"/>
    <col min="7" max="7" width="39.00390625" style="193" customWidth="1"/>
    <col min="8" max="8" width="12.125" style="221" customWidth="1"/>
    <col min="9" max="9" width="7.50390625" style="227" customWidth="1"/>
    <col min="10" max="10" width="14.00390625" style="435" bestFit="1" customWidth="1"/>
    <col min="11" max="11" width="14.00390625" style="433" bestFit="1" customWidth="1"/>
    <col min="12" max="235" width="9.125" style="193" customWidth="1"/>
    <col min="236" max="16384" width="9.125" style="193" customWidth="1"/>
  </cols>
  <sheetData>
    <row r="1" spans="1:11" ht="15" customHeight="1">
      <c r="A1" s="192"/>
      <c r="B1" s="192"/>
      <c r="C1" s="192"/>
      <c r="D1" s="192"/>
      <c r="E1" s="192"/>
      <c r="F1" s="192"/>
      <c r="G1" s="192"/>
      <c r="H1" s="685" t="s">
        <v>273</v>
      </c>
      <c r="I1" s="685"/>
      <c r="J1" s="685"/>
      <c r="K1" s="685"/>
    </row>
    <row r="2" spans="1:11" ht="15" customHeight="1">
      <c r="A2" s="192"/>
      <c r="B2" s="192"/>
      <c r="C2" s="192"/>
      <c r="D2" s="192"/>
      <c r="E2" s="192"/>
      <c r="F2" s="192"/>
      <c r="G2" s="192"/>
      <c r="H2" s="716" t="s">
        <v>0</v>
      </c>
      <c r="I2" s="716"/>
      <c r="J2" s="716"/>
      <c r="K2" s="716"/>
    </row>
    <row r="3" spans="1:11" ht="15" customHeight="1">
      <c r="A3" s="192"/>
      <c r="B3" s="192"/>
      <c r="C3" s="192"/>
      <c r="D3" s="192"/>
      <c r="E3" s="192"/>
      <c r="F3" s="192"/>
      <c r="G3" s="192"/>
      <c r="H3" s="685" t="s">
        <v>372</v>
      </c>
      <c r="I3" s="685"/>
      <c r="J3" s="685"/>
      <c r="K3" s="685"/>
    </row>
    <row r="4" spans="1:21" ht="90.75" customHeight="1">
      <c r="A4" s="192"/>
      <c r="B4" s="717" t="s">
        <v>371</v>
      </c>
      <c r="C4" s="717"/>
      <c r="D4" s="717"/>
      <c r="E4" s="717"/>
      <c r="F4" s="717"/>
      <c r="G4" s="717"/>
      <c r="H4" s="717"/>
      <c r="I4" s="717"/>
      <c r="J4" s="717"/>
      <c r="K4" s="717"/>
      <c r="S4" s="424"/>
      <c r="T4" s="425"/>
      <c r="U4" s="426"/>
    </row>
    <row r="5" spans="1:21" ht="46.5" customHeight="1">
      <c r="A5" s="192"/>
      <c r="B5" s="195"/>
      <c r="C5" s="195"/>
      <c r="D5" s="195"/>
      <c r="E5" s="196"/>
      <c r="F5" s="196"/>
      <c r="G5" s="197" t="s">
        <v>25</v>
      </c>
      <c r="H5" s="198" t="s">
        <v>173</v>
      </c>
      <c r="I5" s="197" t="s">
        <v>174</v>
      </c>
      <c r="J5" s="304">
        <v>2022</v>
      </c>
      <c r="K5" s="304">
        <v>2023</v>
      </c>
      <c r="S5" s="427"/>
      <c r="T5" s="428"/>
      <c r="U5" s="429"/>
    </row>
    <row r="6" spans="1:21" ht="12" customHeight="1">
      <c r="A6" s="192"/>
      <c r="B6" s="200"/>
      <c r="C6" s="200"/>
      <c r="D6" s="200"/>
      <c r="E6" s="201"/>
      <c r="F6" s="201"/>
      <c r="G6" s="202">
        <v>1</v>
      </c>
      <c r="H6" s="203" t="s">
        <v>178</v>
      </c>
      <c r="I6" s="202">
        <v>3</v>
      </c>
      <c r="J6" s="202">
        <v>4</v>
      </c>
      <c r="K6" s="203" t="s">
        <v>179</v>
      </c>
      <c r="S6" s="430"/>
      <c r="T6" s="428"/>
      <c r="U6" s="429"/>
    </row>
    <row r="7" spans="1:11" ht="45" customHeight="1">
      <c r="A7" s="204"/>
      <c r="B7" s="701" t="s">
        <v>184</v>
      </c>
      <c r="C7" s="702"/>
      <c r="D7" s="702"/>
      <c r="E7" s="702"/>
      <c r="F7" s="703"/>
      <c r="G7" s="205" t="s">
        <v>210</v>
      </c>
      <c r="H7" s="218" t="s">
        <v>235</v>
      </c>
      <c r="I7" s="223" t="s">
        <v>181</v>
      </c>
      <c r="J7" s="407">
        <f>J8+J12</f>
        <v>392600</v>
      </c>
      <c r="K7" s="407">
        <f>K8+K12</f>
        <v>392600</v>
      </c>
    </row>
    <row r="8" spans="1:11" ht="33" customHeight="1">
      <c r="A8" s="204"/>
      <c r="B8" s="704" t="s">
        <v>185</v>
      </c>
      <c r="C8" s="705"/>
      <c r="D8" s="705"/>
      <c r="E8" s="705"/>
      <c r="F8" s="706"/>
      <c r="G8" s="656" t="s">
        <v>236</v>
      </c>
      <c r="H8" s="647" t="s">
        <v>237</v>
      </c>
      <c r="I8" s="648" t="s">
        <v>181</v>
      </c>
      <c r="J8" s="650">
        <f aca="true" t="shared" si="0" ref="J8:K10">J9</f>
        <v>292600</v>
      </c>
      <c r="K8" s="650">
        <f t="shared" si="0"/>
        <v>292600</v>
      </c>
    </row>
    <row r="9" spans="1:11" ht="36.75" customHeight="1">
      <c r="A9" s="204"/>
      <c r="B9" s="206"/>
      <c r="C9" s="206"/>
      <c r="D9" s="206"/>
      <c r="E9" s="206"/>
      <c r="F9" s="207"/>
      <c r="G9" s="542" t="s">
        <v>240</v>
      </c>
      <c r="H9" s="287" t="s">
        <v>238</v>
      </c>
      <c r="I9" s="288"/>
      <c r="J9" s="410">
        <f t="shared" si="0"/>
        <v>292600</v>
      </c>
      <c r="K9" s="410">
        <f t="shared" si="0"/>
        <v>292600</v>
      </c>
    </row>
    <row r="10" spans="1:11" ht="34.5" customHeight="1">
      <c r="A10" s="204"/>
      <c r="B10" s="694" t="s">
        <v>186</v>
      </c>
      <c r="C10" s="697"/>
      <c r="D10" s="697"/>
      <c r="E10" s="697"/>
      <c r="F10" s="698"/>
      <c r="G10" s="208" t="s">
        <v>239</v>
      </c>
      <c r="H10" s="213" t="s">
        <v>453</v>
      </c>
      <c r="I10" s="224" t="s">
        <v>181</v>
      </c>
      <c r="J10" s="258">
        <f t="shared" si="0"/>
        <v>292600</v>
      </c>
      <c r="K10" s="258">
        <f t="shared" si="0"/>
        <v>292600</v>
      </c>
    </row>
    <row r="11" spans="1:11" ht="15">
      <c r="A11" s="204"/>
      <c r="B11" s="694">
        <v>500</v>
      </c>
      <c r="C11" s="697"/>
      <c r="D11" s="697"/>
      <c r="E11" s="697"/>
      <c r="F11" s="698"/>
      <c r="G11" s="208" t="s">
        <v>182</v>
      </c>
      <c r="H11" s="213" t="s">
        <v>181</v>
      </c>
      <c r="I11" s="224">
        <v>300</v>
      </c>
      <c r="J11" s="258">
        <v>292600</v>
      </c>
      <c r="K11" s="413">
        <v>292600</v>
      </c>
    </row>
    <row r="12" spans="1:11" ht="42" customHeight="1">
      <c r="A12" s="204"/>
      <c r="B12" s="704" t="s">
        <v>185</v>
      </c>
      <c r="C12" s="705"/>
      <c r="D12" s="705"/>
      <c r="E12" s="705"/>
      <c r="F12" s="706"/>
      <c r="G12" s="656" t="s">
        <v>454</v>
      </c>
      <c r="H12" s="647" t="s">
        <v>241</v>
      </c>
      <c r="I12" s="648" t="s">
        <v>181</v>
      </c>
      <c r="J12" s="650">
        <f>J14</f>
        <v>100000</v>
      </c>
      <c r="K12" s="650">
        <f>K14</f>
        <v>100000</v>
      </c>
    </row>
    <row r="13" spans="1:11" ht="47.25" customHeight="1">
      <c r="A13" s="204"/>
      <c r="B13" s="206"/>
      <c r="C13" s="206"/>
      <c r="D13" s="206"/>
      <c r="E13" s="206"/>
      <c r="F13" s="207"/>
      <c r="G13" s="542" t="s">
        <v>357</v>
      </c>
      <c r="H13" s="287" t="s">
        <v>243</v>
      </c>
      <c r="I13" s="288"/>
      <c r="J13" s="410">
        <f>J14</f>
        <v>100000</v>
      </c>
      <c r="K13" s="410">
        <f>K14</f>
        <v>100000</v>
      </c>
    </row>
    <row r="14" spans="1:11" ht="40.5">
      <c r="A14" s="204"/>
      <c r="B14" s="209"/>
      <c r="C14" s="209"/>
      <c r="D14" s="209"/>
      <c r="E14" s="209"/>
      <c r="F14" s="210"/>
      <c r="G14" s="208" t="s">
        <v>244</v>
      </c>
      <c r="H14" s="213" t="s">
        <v>245</v>
      </c>
      <c r="I14" s="224"/>
      <c r="J14" s="258">
        <f>J15</f>
        <v>100000</v>
      </c>
      <c r="K14" s="258">
        <f>K15</f>
        <v>100000</v>
      </c>
    </row>
    <row r="15" spans="1:11" ht="20.25">
      <c r="A15" s="204"/>
      <c r="B15" s="211"/>
      <c r="C15" s="211"/>
      <c r="D15" s="211"/>
      <c r="E15" s="211"/>
      <c r="F15" s="212"/>
      <c r="G15" s="208" t="s">
        <v>223</v>
      </c>
      <c r="H15" s="213"/>
      <c r="I15" s="224">
        <v>400</v>
      </c>
      <c r="J15" s="258">
        <v>100000</v>
      </c>
      <c r="K15" s="258">
        <v>100000</v>
      </c>
    </row>
    <row r="16" spans="1:11" ht="21.75" customHeight="1">
      <c r="A16" s="204"/>
      <c r="B16" s="283"/>
      <c r="C16" s="283"/>
      <c r="D16" s="283"/>
      <c r="E16" s="283"/>
      <c r="F16" s="284"/>
      <c r="G16" s="469" t="s">
        <v>334</v>
      </c>
      <c r="H16" s="470" t="s">
        <v>336</v>
      </c>
      <c r="I16" s="471" t="s">
        <v>181</v>
      </c>
      <c r="J16" s="472">
        <f aca="true" t="shared" si="1" ref="J16:K19">J17</f>
        <v>175000</v>
      </c>
      <c r="K16" s="472">
        <f t="shared" si="1"/>
        <v>250000</v>
      </c>
    </row>
    <row r="17" spans="1:11" ht="26.25" customHeight="1">
      <c r="A17" s="204"/>
      <c r="B17" s="283"/>
      <c r="C17" s="283"/>
      <c r="D17" s="283"/>
      <c r="E17" s="283"/>
      <c r="F17" s="284"/>
      <c r="G17" s="646" t="s">
        <v>335</v>
      </c>
      <c r="H17" s="647" t="s">
        <v>337</v>
      </c>
      <c r="I17" s="648" t="s">
        <v>181</v>
      </c>
      <c r="J17" s="650">
        <f t="shared" si="1"/>
        <v>175000</v>
      </c>
      <c r="K17" s="650">
        <f t="shared" si="1"/>
        <v>250000</v>
      </c>
    </row>
    <row r="18" spans="1:11" ht="21" customHeight="1">
      <c r="A18" s="204"/>
      <c r="B18" s="283"/>
      <c r="C18" s="283"/>
      <c r="D18" s="283"/>
      <c r="E18" s="283"/>
      <c r="F18" s="284"/>
      <c r="G18" s="290" t="s">
        <v>338</v>
      </c>
      <c r="H18" s="287" t="s">
        <v>339</v>
      </c>
      <c r="I18" s="288"/>
      <c r="J18" s="410">
        <f t="shared" si="1"/>
        <v>175000</v>
      </c>
      <c r="K18" s="410">
        <f t="shared" si="1"/>
        <v>250000</v>
      </c>
    </row>
    <row r="19" spans="1:11" ht="27.75" customHeight="1">
      <c r="A19" s="204"/>
      <c r="B19" s="211"/>
      <c r="C19" s="211"/>
      <c r="D19" s="211"/>
      <c r="E19" s="211"/>
      <c r="F19" s="212"/>
      <c r="G19" s="235" t="s">
        <v>459</v>
      </c>
      <c r="H19" s="213" t="s">
        <v>460</v>
      </c>
      <c r="I19" s="224"/>
      <c r="J19" s="258">
        <f t="shared" si="1"/>
        <v>175000</v>
      </c>
      <c r="K19" s="258">
        <f t="shared" si="1"/>
        <v>250000</v>
      </c>
    </row>
    <row r="20" spans="1:11" ht="24" customHeight="1">
      <c r="A20" s="204"/>
      <c r="B20" s="283"/>
      <c r="C20" s="283"/>
      <c r="D20" s="283"/>
      <c r="E20" s="283"/>
      <c r="F20" s="284"/>
      <c r="G20" s="235" t="s">
        <v>187</v>
      </c>
      <c r="H20" s="285"/>
      <c r="I20" s="286">
        <v>200</v>
      </c>
      <c r="J20" s="410">
        <v>175000</v>
      </c>
      <c r="K20" s="410">
        <v>250000</v>
      </c>
    </row>
    <row r="21" spans="1:15" ht="45" customHeight="1">
      <c r="A21" s="204"/>
      <c r="B21" s="283"/>
      <c r="C21" s="283"/>
      <c r="D21" s="283"/>
      <c r="E21" s="283"/>
      <c r="F21" s="284"/>
      <c r="G21" s="467" t="s">
        <v>308</v>
      </c>
      <c r="H21" s="218" t="s">
        <v>309</v>
      </c>
      <c r="I21" s="223" t="s">
        <v>181</v>
      </c>
      <c r="J21" s="407">
        <f>J22+J26+J31+J35</f>
        <v>110400</v>
      </c>
      <c r="K21" s="407">
        <f>K22+K26+K31+K35</f>
        <v>110400</v>
      </c>
      <c r="M21" s="424"/>
      <c r="N21" s="425"/>
      <c r="O21" s="426"/>
    </row>
    <row r="22" spans="1:15" ht="42" customHeight="1">
      <c r="A22" s="204"/>
      <c r="B22" s="283"/>
      <c r="C22" s="283"/>
      <c r="D22" s="283"/>
      <c r="E22" s="283"/>
      <c r="F22" s="284"/>
      <c r="G22" s="646" t="s">
        <v>481</v>
      </c>
      <c r="H22" s="647" t="s">
        <v>311</v>
      </c>
      <c r="I22" s="648" t="s">
        <v>181</v>
      </c>
      <c r="J22" s="650">
        <f aca="true" t="shared" si="2" ref="J22:K24">J23</f>
        <v>1000</v>
      </c>
      <c r="K22" s="650">
        <f t="shared" si="2"/>
        <v>1000</v>
      </c>
      <c r="M22" s="430"/>
      <c r="N22" s="428"/>
      <c r="O22" s="429"/>
    </row>
    <row r="23" spans="1:15" ht="50.25" customHeight="1">
      <c r="A23" s="204"/>
      <c r="B23" s="283"/>
      <c r="C23" s="283"/>
      <c r="D23" s="283"/>
      <c r="E23" s="283"/>
      <c r="F23" s="284"/>
      <c r="G23" s="290" t="s">
        <v>310</v>
      </c>
      <c r="H23" s="287" t="s">
        <v>312</v>
      </c>
      <c r="I23" s="288"/>
      <c r="J23" s="410">
        <f t="shared" si="2"/>
        <v>1000</v>
      </c>
      <c r="K23" s="410">
        <f t="shared" si="2"/>
        <v>1000</v>
      </c>
      <c r="M23" s="430"/>
      <c r="N23" s="428"/>
      <c r="O23" s="429"/>
    </row>
    <row r="24" spans="1:15" ht="36.75" customHeight="1">
      <c r="A24" s="204"/>
      <c r="B24" s="211"/>
      <c r="C24" s="211"/>
      <c r="D24" s="211"/>
      <c r="E24" s="211"/>
      <c r="F24" s="212"/>
      <c r="G24" s="235" t="s">
        <v>313</v>
      </c>
      <c r="H24" s="213" t="s">
        <v>384</v>
      </c>
      <c r="I24" s="224"/>
      <c r="J24" s="258">
        <f t="shared" si="2"/>
        <v>1000</v>
      </c>
      <c r="K24" s="258">
        <f t="shared" si="2"/>
        <v>1000</v>
      </c>
      <c r="M24" s="534"/>
      <c r="N24" s="528"/>
      <c r="O24" s="529"/>
    </row>
    <row r="25" spans="1:15" ht="24" customHeight="1">
      <c r="A25" s="204"/>
      <c r="B25" s="211"/>
      <c r="C25" s="211"/>
      <c r="D25" s="211"/>
      <c r="E25" s="211"/>
      <c r="F25" s="212"/>
      <c r="G25" s="235" t="s">
        <v>187</v>
      </c>
      <c r="H25" s="535"/>
      <c r="I25" s="536">
        <v>200</v>
      </c>
      <c r="J25" s="258">
        <v>1000</v>
      </c>
      <c r="K25" s="258">
        <v>1000</v>
      </c>
      <c r="M25" s="423"/>
      <c r="N25" s="528"/>
      <c r="O25" s="529"/>
    </row>
    <row r="26" spans="1:15" ht="41.25" customHeight="1">
      <c r="A26" s="204"/>
      <c r="B26" s="283"/>
      <c r="C26" s="283"/>
      <c r="D26" s="283"/>
      <c r="E26" s="283"/>
      <c r="F26" s="284"/>
      <c r="G26" s="646" t="s">
        <v>490</v>
      </c>
      <c r="H26" s="647" t="s">
        <v>314</v>
      </c>
      <c r="I26" s="648" t="s">
        <v>181</v>
      </c>
      <c r="J26" s="650">
        <f>J27</f>
        <v>89400</v>
      </c>
      <c r="K26" s="650">
        <f>K27</f>
        <v>89400</v>
      </c>
      <c r="M26" s="430"/>
      <c r="N26" s="428"/>
      <c r="O26" s="429"/>
    </row>
    <row r="27" spans="1:15" ht="45" customHeight="1">
      <c r="A27" s="204"/>
      <c r="B27" s="283"/>
      <c r="C27" s="283"/>
      <c r="D27" s="283"/>
      <c r="E27" s="283"/>
      <c r="F27" s="284"/>
      <c r="G27" s="290" t="s">
        <v>316</v>
      </c>
      <c r="H27" s="287" t="s">
        <v>315</v>
      </c>
      <c r="I27" s="288"/>
      <c r="J27" s="410">
        <f>J28</f>
        <v>89400</v>
      </c>
      <c r="K27" s="410">
        <f>K28</f>
        <v>89400</v>
      </c>
      <c r="M27" s="430"/>
      <c r="N27" s="428"/>
      <c r="O27" s="429"/>
    </row>
    <row r="28" spans="1:15" ht="24" customHeight="1">
      <c r="A28" s="204"/>
      <c r="B28" s="211"/>
      <c r="C28" s="211"/>
      <c r="D28" s="211"/>
      <c r="E28" s="211"/>
      <c r="F28" s="212"/>
      <c r="G28" s="235" t="s">
        <v>373</v>
      </c>
      <c r="H28" s="213" t="s">
        <v>446</v>
      </c>
      <c r="I28" s="536"/>
      <c r="J28" s="258">
        <f>J29+J30</f>
        <v>89400</v>
      </c>
      <c r="K28" s="258">
        <f>K29+K30</f>
        <v>89400</v>
      </c>
      <c r="M28" s="423"/>
      <c r="N28" s="528"/>
      <c r="O28" s="529"/>
    </row>
    <row r="29" spans="1:15" ht="24" customHeight="1">
      <c r="A29" s="204"/>
      <c r="B29" s="211"/>
      <c r="C29" s="211"/>
      <c r="D29" s="211"/>
      <c r="E29" s="211"/>
      <c r="F29" s="212"/>
      <c r="G29" s="235" t="s">
        <v>200</v>
      </c>
      <c r="H29" s="213" t="s">
        <v>181</v>
      </c>
      <c r="I29" s="224">
        <v>100</v>
      </c>
      <c r="J29" s="258">
        <v>62400</v>
      </c>
      <c r="K29" s="258">
        <v>62400</v>
      </c>
      <c r="M29" s="423"/>
      <c r="N29" s="528"/>
      <c r="O29" s="529"/>
    </row>
    <row r="30" spans="1:15" ht="24" customHeight="1">
      <c r="A30" s="204"/>
      <c r="B30" s="211"/>
      <c r="C30" s="211"/>
      <c r="D30" s="211"/>
      <c r="E30" s="211"/>
      <c r="F30" s="212"/>
      <c r="G30" s="235" t="s">
        <v>187</v>
      </c>
      <c r="H30" s="535"/>
      <c r="I30" s="536">
        <v>200</v>
      </c>
      <c r="J30" s="258">
        <v>27000</v>
      </c>
      <c r="K30" s="258">
        <v>27000</v>
      </c>
      <c r="M30" s="423"/>
      <c r="N30" s="528"/>
      <c r="O30" s="529"/>
    </row>
    <row r="31" spans="1:15" ht="56.25" customHeight="1">
      <c r="A31" s="204"/>
      <c r="B31" s="283"/>
      <c r="C31" s="283"/>
      <c r="D31" s="283"/>
      <c r="E31" s="283"/>
      <c r="F31" s="284"/>
      <c r="G31" s="656" t="s">
        <v>491</v>
      </c>
      <c r="H31" s="647" t="s">
        <v>317</v>
      </c>
      <c r="I31" s="648" t="s">
        <v>181</v>
      </c>
      <c r="J31" s="650">
        <f aca="true" t="shared" si="3" ref="J31:K33">J32</f>
        <v>10000</v>
      </c>
      <c r="K31" s="650">
        <f t="shared" si="3"/>
        <v>10000</v>
      </c>
      <c r="M31" s="430"/>
      <c r="N31" s="428"/>
      <c r="O31" s="429"/>
    </row>
    <row r="32" spans="1:15" ht="49.5" customHeight="1">
      <c r="A32" s="204"/>
      <c r="B32" s="283"/>
      <c r="C32" s="283"/>
      <c r="D32" s="283"/>
      <c r="E32" s="283"/>
      <c r="F32" s="284"/>
      <c r="G32" s="542" t="s">
        <v>319</v>
      </c>
      <c r="H32" s="287" t="s">
        <v>318</v>
      </c>
      <c r="I32" s="288"/>
      <c r="J32" s="410">
        <f t="shared" si="3"/>
        <v>10000</v>
      </c>
      <c r="K32" s="410">
        <f t="shared" si="3"/>
        <v>10000</v>
      </c>
      <c r="M32" s="430"/>
      <c r="N32" s="428"/>
      <c r="O32" s="429"/>
    </row>
    <row r="33" spans="1:15" ht="69" customHeight="1">
      <c r="A33" s="204"/>
      <c r="B33" s="211"/>
      <c r="C33" s="211"/>
      <c r="D33" s="211"/>
      <c r="E33" s="211"/>
      <c r="F33" s="212"/>
      <c r="G33" s="235" t="s">
        <v>386</v>
      </c>
      <c r="H33" s="213" t="s">
        <v>387</v>
      </c>
      <c r="I33" s="224"/>
      <c r="J33" s="258">
        <f t="shared" si="3"/>
        <v>10000</v>
      </c>
      <c r="K33" s="258">
        <f t="shared" si="3"/>
        <v>10000</v>
      </c>
      <c r="M33" s="534"/>
      <c r="N33" s="528"/>
      <c r="O33" s="529"/>
    </row>
    <row r="34" spans="1:15" ht="27.75" customHeight="1">
      <c r="A34" s="204"/>
      <c r="B34" s="211"/>
      <c r="C34" s="211"/>
      <c r="D34" s="211"/>
      <c r="E34" s="211"/>
      <c r="F34" s="212"/>
      <c r="G34" s="235" t="s">
        <v>187</v>
      </c>
      <c r="H34" s="535"/>
      <c r="I34" s="536">
        <v>200</v>
      </c>
      <c r="J34" s="258">
        <v>10000</v>
      </c>
      <c r="K34" s="258">
        <v>10000</v>
      </c>
      <c r="M34" s="423"/>
      <c r="N34" s="528"/>
      <c r="O34" s="529"/>
    </row>
    <row r="35" spans="1:15" ht="48" customHeight="1">
      <c r="A35" s="204"/>
      <c r="B35" s="283"/>
      <c r="C35" s="283"/>
      <c r="D35" s="283"/>
      <c r="E35" s="283"/>
      <c r="F35" s="284"/>
      <c r="G35" s="646" t="s">
        <v>484</v>
      </c>
      <c r="H35" s="647" t="s">
        <v>320</v>
      </c>
      <c r="I35" s="648" t="s">
        <v>181</v>
      </c>
      <c r="J35" s="650">
        <f aca="true" t="shared" si="4" ref="J35:K37">J36</f>
        <v>10000</v>
      </c>
      <c r="K35" s="650">
        <f t="shared" si="4"/>
        <v>10000</v>
      </c>
      <c r="M35" s="430"/>
      <c r="N35" s="428"/>
      <c r="O35" s="429"/>
    </row>
    <row r="36" spans="1:15" ht="46.5" customHeight="1">
      <c r="A36" s="204"/>
      <c r="B36" s="283"/>
      <c r="C36" s="283"/>
      <c r="D36" s="283"/>
      <c r="E36" s="283"/>
      <c r="F36" s="284"/>
      <c r="G36" s="290" t="s">
        <v>322</v>
      </c>
      <c r="H36" s="287" t="s">
        <v>321</v>
      </c>
      <c r="I36" s="288"/>
      <c r="J36" s="410">
        <f t="shared" si="4"/>
        <v>10000</v>
      </c>
      <c r="K36" s="410">
        <f t="shared" si="4"/>
        <v>10000</v>
      </c>
      <c r="M36" s="430"/>
      <c r="N36" s="428"/>
      <c r="O36" s="429"/>
    </row>
    <row r="37" spans="1:15" ht="42.75" customHeight="1">
      <c r="A37" s="204"/>
      <c r="B37" s="211"/>
      <c r="C37" s="211"/>
      <c r="D37" s="211"/>
      <c r="E37" s="211"/>
      <c r="F37" s="212"/>
      <c r="G37" s="235" t="s">
        <v>512</v>
      </c>
      <c r="H37" s="213" t="s">
        <v>383</v>
      </c>
      <c r="I37" s="224"/>
      <c r="J37" s="258">
        <f t="shared" si="4"/>
        <v>10000</v>
      </c>
      <c r="K37" s="258">
        <f t="shared" si="4"/>
        <v>10000</v>
      </c>
      <c r="M37" s="534"/>
      <c r="N37" s="528"/>
      <c r="O37" s="529"/>
    </row>
    <row r="38" spans="1:15" ht="30.75" customHeight="1">
      <c r="A38" s="204"/>
      <c r="B38" s="211"/>
      <c r="C38" s="211"/>
      <c r="D38" s="211"/>
      <c r="E38" s="211"/>
      <c r="F38" s="212"/>
      <c r="G38" s="235" t="s">
        <v>187</v>
      </c>
      <c r="H38" s="535"/>
      <c r="I38" s="536">
        <v>200</v>
      </c>
      <c r="J38" s="258">
        <v>10000</v>
      </c>
      <c r="K38" s="258">
        <v>10000</v>
      </c>
      <c r="M38" s="423"/>
      <c r="N38" s="528"/>
      <c r="O38" s="529"/>
    </row>
    <row r="39" spans="1:15" ht="24" customHeight="1">
      <c r="A39" s="204"/>
      <c r="B39" s="283"/>
      <c r="C39" s="283"/>
      <c r="D39" s="283"/>
      <c r="E39" s="283"/>
      <c r="F39" s="284"/>
      <c r="G39" s="236" t="s">
        <v>474</v>
      </c>
      <c r="H39" s="218" t="s">
        <v>323</v>
      </c>
      <c r="I39" s="223"/>
      <c r="J39" s="407">
        <f aca="true" t="shared" si="5" ref="J39:K42">J40</f>
        <v>150000</v>
      </c>
      <c r="K39" s="407">
        <f t="shared" si="5"/>
        <v>300000</v>
      </c>
      <c r="M39" s="423"/>
      <c r="N39" s="428"/>
      <c r="O39" s="429"/>
    </row>
    <row r="40" spans="1:15" ht="51" customHeight="1">
      <c r="A40" s="204"/>
      <c r="B40" s="283"/>
      <c r="C40" s="283"/>
      <c r="D40" s="283"/>
      <c r="E40" s="283"/>
      <c r="F40" s="284"/>
      <c r="G40" s="646" t="s">
        <v>492</v>
      </c>
      <c r="H40" s="647" t="s">
        <v>324</v>
      </c>
      <c r="I40" s="648"/>
      <c r="J40" s="650">
        <f t="shared" si="5"/>
        <v>150000</v>
      </c>
      <c r="K40" s="650">
        <f t="shared" si="5"/>
        <v>300000</v>
      </c>
      <c r="M40" s="423"/>
      <c r="N40" s="428"/>
      <c r="O40" s="429"/>
    </row>
    <row r="41" spans="1:15" ht="24" customHeight="1">
      <c r="A41" s="204"/>
      <c r="B41" s="283"/>
      <c r="C41" s="283"/>
      <c r="D41" s="283"/>
      <c r="E41" s="283"/>
      <c r="F41" s="284"/>
      <c r="G41" s="295" t="s">
        <v>325</v>
      </c>
      <c r="H41" s="296" t="s">
        <v>326</v>
      </c>
      <c r="I41" s="297"/>
      <c r="J41" s="408">
        <f t="shared" si="5"/>
        <v>150000</v>
      </c>
      <c r="K41" s="408">
        <f t="shared" si="5"/>
        <v>300000</v>
      </c>
      <c r="M41" s="423"/>
      <c r="N41" s="428"/>
      <c r="O41" s="429"/>
    </row>
    <row r="42" spans="1:16" ht="45" customHeight="1">
      <c r="A42" s="204"/>
      <c r="B42" s="283"/>
      <c r="C42" s="283"/>
      <c r="D42" s="283"/>
      <c r="E42" s="283"/>
      <c r="F42" s="284"/>
      <c r="G42" s="208" t="s">
        <v>457</v>
      </c>
      <c r="H42" s="213" t="s">
        <v>388</v>
      </c>
      <c r="I42" s="224"/>
      <c r="J42" s="258">
        <f t="shared" si="5"/>
        <v>150000</v>
      </c>
      <c r="K42" s="258">
        <f t="shared" si="5"/>
        <v>300000</v>
      </c>
      <c r="M42" s="423"/>
      <c r="N42" s="424"/>
      <c r="O42" s="425"/>
      <c r="P42" s="426"/>
    </row>
    <row r="43" spans="1:16" ht="20.25">
      <c r="A43" s="204"/>
      <c r="B43" s="283"/>
      <c r="C43" s="283"/>
      <c r="D43" s="283"/>
      <c r="E43" s="283"/>
      <c r="F43" s="284"/>
      <c r="G43" s="235" t="s">
        <v>187</v>
      </c>
      <c r="H43" s="285"/>
      <c r="I43" s="286">
        <v>200</v>
      </c>
      <c r="J43" s="410">
        <v>150000</v>
      </c>
      <c r="K43" s="410">
        <v>300000</v>
      </c>
      <c r="M43" s="423"/>
      <c r="N43" s="430"/>
      <c r="O43" s="428"/>
      <c r="P43" s="429"/>
    </row>
    <row r="44" spans="1:16" ht="30.75" customHeight="1">
      <c r="A44" s="204"/>
      <c r="B44" s="284"/>
      <c r="C44" s="527"/>
      <c r="D44" s="527"/>
      <c r="E44" s="527"/>
      <c r="F44" s="527"/>
      <c r="G44" s="236" t="s">
        <v>408</v>
      </c>
      <c r="H44" s="537" t="s">
        <v>409</v>
      </c>
      <c r="I44" s="538"/>
      <c r="J44" s="539">
        <f>J45+J76</f>
        <v>19993455.64</v>
      </c>
      <c r="K44" s="539">
        <f>K45+K76</f>
        <v>19740174.64</v>
      </c>
      <c r="M44" s="423"/>
      <c r="N44" s="430"/>
      <c r="O44" s="428"/>
      <c r="P44" s="429"/>
    </row>
    <row r="45" spans="1:16" ht="39.75" customHeight="1">
      <c r="A45" s="204"/>
      <c r="B45" s="284"/>
      <c r="C45" s="527"/>
      <c r="D45" s="527"/>
      <c r="E45" s="527"/>
      <c r="F45" s="527"/>
      <c r="G45" s="646" t="s">
        <v>493</v>
      </c>
      <c r="H45" s="647" t="s">
        <v>410</v>
      </c>
      <c r="I45" s="652"/>
      <c r="J45" s="650">
        <f>J46+J53+J57</f>
        <v>19687455.64</v>
      </c>
      <c r="K45" s="650">
        <f>K46+K53+K57</f>
        <v>19288674.64</v>
      </c>
      <c r="M45" s="423"/>
      <c r="N45" s="430"/>
      <c r="O45" s="428"/>
      <c r="P45" s="429"/>
    </row>
    <row r="46" spans="1:16" ht="21" customHeight="1">
      <c r="A46" s="204"/>
      <c r="B46" s="284"/>
      <c r="C46" s="527"/>
      <c r="D46" s="527"/>
      <c r="E46" s="527"/>
      <c r="F46" s="527"/>
      <c r="G46" s="657" t="s">
        <v>467</v>
      </c>
      <c r="H46" s="525" t="s">
        <v>411</v>
      </c>
      <c r="I46" s="297"/>
      <c r="J46" s="408">
        <f>J47+J49+J51</f>
        <v>804100</v>
      </c>
      <c r="K46" s="408">
        <f>K47+K49+K51</f>
        <v>706100</v>
      </c>
      <c r="M46" s="423"/>
      <c r="N46" s="430"/>
      <c r="O46" s="428"/>
      <c r="P46" s="429"/>
    </row>
    <row r="47" spans="1:16" ht="20.25">
      <c r="A47" s="204"/>
      <c r="B47" s="212"/>
      <c r="C47" s="464"/>
      <c r="D47" s="464"/>
      <c r="E47" s="464"/>
      <c r="F47" s="464"/>
      <c r="G47" s="235" t="s">
        <v>390</v>
      </c>
      <c r="H47" s="213" t="s">
        <v>412</v>
      </c>
      <c r="I47" s="523"/>
      <c r="J47" s="258">
        <f>J48</f>
        <v>650000</v>
      </c>
      <c r="K47" s="258">
        <f>K48</f>
        <v>550000</v>
      </c>
      <c r="M47" s="423"/>
      <c r="N47" s="534"/>
      <c r="O47" s="528"/>
      <c r="P47" s="529"/>
    </row>
    <row r="48" spans="1:16" ht="20.25">
      <c r="A48" s="204"/>
      <c r="B48" s="212"/>
      <c r="C48" s="464"/>
      <c r="D48" s="464"/>
      <c r="E48" s="464"/>
      <c r="F48" s="464"/>
      <c r="G48" s="235" t="s">
        <v>187</v>
      </c>
      <c r="H48" s="213"/>
      <c r="I48" s="224">
        <v>200</v>
      </c>
      <c r="J48" s="258">
        <v>650000</v>
      </c>
      <c r="K48" s="258">
        <v>550000</v>
      </c>
      <c r="M48" s="423"/>
      <c r="N48" s="534"/>
      <c r="O48" s="528"/>
      <c r="P48" s="529"/>
    </row>
    <row r="49" spans="1:16" ht="15">
      <c r="A49" s="204"/>
      <c r="B49" s="212"/>
      <c r="C49" s="464"/>
      <c r="D49" s="464"/>
      <c r="E49" s="464"/>
      <c r="F49" s="464"/>
      <c r="G49" s="524" t="s">
        <v>391</v>
      </c>
      <c r="H49" s="213" t="s">
        <v>413</v>
      </c>
      <c r="I49" s="523"/>
      <c r="J49" s="258">
        <f>J50</f>
        <v>90000</v>
      </c>
      <c r="K49" s="258">
        <f>K50</f>
        <v>92000</v>
      </c>
      <c r="M49" s="423"/>
      <c r="N49" s="534"/>
      <c r="O49" s="528"/>
      <c r="P49" s="529"/>
    </row>
    <row r="50" spans="1:16" ht="20.25">
      <c r="A50" s="204"/>
      <c r="B50" s="212"/>
      <c r="C50" s="464"/>
      <c r="D50" s="464"/>
      <c r="E50" s="464"/>
      <c r="F50" s="464"/>
      <c r="G50" s="235" t="s">
        <v>187</v>
      </c>
      <c r="H50" s="213"/>
      <c r="I50" s="224">
        <v>200</v>
      </c>
      <c r="J50" s="258">
        <v>90000</v>
      </c>
      <c r="K50" s="258">
        <v>92000</v>
      </c>
      <c r="M50" s="423"/>
      <c r="N50" s="534"/>
      <c r="O50" s="528"/>
      <c r="P50" s="529"/>
    </row>
    <row r="51" spans="1:16" ht="15">
      <c r="A51" s="204"/>
      <c r="B51" s="212"/>
      <c r="C51" s="464"/>
      <c r="D51" s="464"/>
      <c r="E51" s="464"/>
      <c r="F51" s="464"/>
      <c r="G51" s="524" t="s">
        <v>392</v>
      </c>
      <c r="H51" s="213" t="s">
        <v>414</v>
      </c>
      <c r="I51" s="224"/>
      <c r="J51" s="258">
        <f>J52</f>
        <v>64100</v>
      </c>
      <c r="K51" s="258">
        <f>K52</f>
        <v>64100</v>
      </c>
      <c r="M51" s="423"/>
      <c r="N51" s="534"/>
      <c r="O51" s="528"/>
      <c r="P51" s="529"/>
    </row>
    <row r="52" spans="1:16" ht="30.75" customHeight="1">
      <c r="A52" s="204"/>
      <c r="B52" s="212"/>
      <c r="C52" s="464"/>
      <c r="D52" s="464"/>
      <c r="E52" s="464"/>
      <c r="F52" s="464"/>
      <c r="G52" s="235" t="s">
        <v>187</v>
      </c>
      <c r="H52" s="213"/>
      <c r="I52" s="224">
        <v>200</v>
      </c>
      <c r="J52" s="258">
        <v>64100</v>
      </c>
      <c r="K52" s="258">
        <v>64100</v>
      </c>
      <c r="M52" s="423"/>
      <c r="N52" s="534"/>
      <c r="O52" s="528"/>
      <c r="P52" s="529"/>
    </row>
    <row r="53" spans="1:16" ht="44.25" customHeight="1">
      <c r="A53" s="204"/>
      <c r="B53" s="284"/>
      <c r="C53" s="527"/>
      <c r="D53" s="527"/>
      <c r="E53" s="527"/>
      <c r="F53" s="527"/>
      <c r="G53" s="300" t="s">
        <v>468</v>
      </c>
      <c r="H53" s="296" t="s">
        <v>415</v>
      </c>
      <c r="I53" s="297"/>
      <c r="J53" s="408">
        <f>J54</f>
        <v>370000</v>
      </c>
      <c r="K53" s="408">
        <f>K54</f>
        <v>370000</v>
      </c>
      <c r="M53" s="423"/>
      <c r="N53" s="430"/>
      <c r="O53" s="428"/>
      <c r="P53" s="429"/>
    </row>
    <row r="54" spans="1:16" ht="15">
      <c r="A54" s="204"/>
      <c r="B54" s="212"/>
      <c r="C54" s="464"/>
      <c r="D54" s="464"/>
      <c r="E54" s="464"/>
      <c r="F54" s="464"/>
      <c r="G54" s="235" t="s">
        <v>393</v>
      </c>
      <c r="H54" s="213" t="s">
        <v>416</v>
      </c>
      <c r="I54" s="224"/>
      <c r="J54" s="258">
        <f>J55+J56</f>
        <v>370000</v>
      </c>
      <c r="K54" s="258">
        <f>K55+K56</f>
        <v>370000</v>
      </c>
      <c r="M54" s="423"/>
      <c r="N54" s="534"/>
      <c r="O54" s="528"/>
      <c r="P54" s="529"/>
    </row>
    <row r="55" spans="1:16" ht="20.25">
      <c r="A55" s="204"/>
      <c r="B55" s="212"/>
      <c r="C55" s="464"/>
      <c r="D55" s="464"/>
      <c r="E55" s="464"/>
      <c r="F55" s="464"/>
      <c r="G55" s="235" t="s">
        <v>187</v>
      </c>
      <c r="H55" s="213"/>
      <c r="I55" s="224">
        <v>200</v>
      </c>
      <c r="J55" s="258">
        <v>120000</v>
      </c>
      <c r="K55" s="258">
        <v>120000</v>
      </c>
      <c r="M55" s="423"/>
      <c r="N55" s="534"/>
      <c r="O55" s="528"/>
      <c r="P55" s="529"/>
    </row>
    <row r="56" spans="1:16" ht="15">
      <c r="A56" s="204"/>
      <c r="B56" s="212"/>
      <c r="C56" s="464"/>
      <c r="D56" s="464"/>
      <c r="E56" s="464"/>
      <c r="F56" s="464"/>
      <c r="G56" s="235" t="s">
        <v>183</v>
      </c>
      <c r="H56" s="213"/>
      <c r="I56" s="224">
        <v>800</v>
      </c>
      <c r="J56" s="258">
        <v>250000</v>
      </c>
      <c r="K56" s="258">
        <v>250000</v>
      </c>
      <c r="M56" s="423"/>
      <c r="N56" s="534"/>
      <c r="O56" s="528"/>
      <c r="P56" s="529"/>
    </row>
    <row r="57" spans="1:16" ht="20.25">
      <c r="A57" s="204"/>
      <c r="B57" s="284"/>
      <c r="C57" s="527"/>
      <c r="D57" s="527"/>
      <c r="E57" s="527"/>
      <c r="F57" s="527"/>
      <c r="G57" s="290" t="s">
        <v>394</v>
      </c>
      <c r="H57" s="287" t="s">
        <v>418</v>
      </c>
      <c r="I57" s="288"/>
      <c r="J57" s="410">
        <f>J58+J62+J64+J66+J68+J70+J72+J74</f>
        <v>18513355.64</v>
      </c>
      <c r="K57" s="410">
        <f>K58+K62+K64+K66+K68+K70+K72+K74</f>
        <v>18212574.64</v>
      </c>
      <c r="M57" s="423"/>
      <c r="N57" s="430"/>
      <c r="O57" s="428"/>
      <c r="P57" s="429"/>
    </row>
    <row r="58" spans="1:16" ht="19.5" customHeight="1">
      <c r="A58" s="204"/>
      <c r="B58" s="212"/>
      <c r="C58" s="464"/>
      <c r="D58" s="464"/>
      <c r="E58" s="464"/>
      <c r="F58" s="464"/>
      <c r="G58" s="642" t="s">
        <v>395</v>
      </c>
      <c r="H58" s="502" t="s">
        <v>419</v>
      </c>
      <c r="I58" s="503"/>
      <c r="J58" s="506">
        <f>J59+J60+J61</f>
        <v>11684912</v>
      </c>
      <c r="K58" s="506">
        <f>K59+K60+K61</f>
        <v>11684912</v>
      </c>
      <c r="M58" s="423"/>
      <c r="N58" s="534"/>
      <c r="O58" s="528"/>
      <c r="P58" s="529"/>
    </row>
    <row r="59" spans="1:16" ht="30.75" customHeight="1">
      <c r="A59" s="204"/>
      <c r="B59" s="212"/>
      <c r="C59" s="464"/>
      <c r="D59" s="464"/>
      <c r="E59" s="464"/>
      <c r="F59" s="464"/>
      <c r="G59" s="235" t="s">
        <v>200</v>
      </c>
      <c r="H59" s="213"/>
      <c r="I59" s="224">
        <v>100</v>
      </c>
      <c r="J59" s="258">
        <v>9523822</v>
      </c>
      <c r="K59" s="258">
        <f>J59</f>
        <v>9523822</v>
      </c>
      <c r="M59" s="423"/>
      <c r="N59" s="534"/>
      <c r="O59" s="528"/>
      <c r="P59" s="529"/>
    </row>
    <row r="60" spans="1:16" ht="30.75" customHeight="1">
      <c r="A60" s="204"/>
      <c r="B60" s="212"/>
      <c r="C60" s="464"/>
      <c r="D60" s="464"/>
      <c r="E60" s="464"/>
      <c r="F60" s="464"/>
      <c r="G60" s="235" t="s">
        <v>187</v>
      </c>
      <c r="H60" s="213"/>
      <c r="I60" s="224">
        <v>200</v>
      </c>
      <c r="J60" s="258">
        <v>2076618</v>
      </c>
      <c r="K60" s="258">
        <v>2076618</v>
      </c>
      <c r="M60" s="423"/>
      <c r="N60" s="534"/>
      <c r="O60" s="528"/>
      <c r="P60" s="529"/>
    </row>
    <row r="61" spans="1:16" ht="15">
      <c r="A61" s="204"/>
      <c r="B61" s="212"/>
      <c r="C61" s="464"/>
      <c r="D61" s="464"/>
      <c r="E61" s="464"/>
      <c r="F61" s="464"/>
      <c r="G61" s="235" t="s">
        <v>183</v>
      </c>
      <c r="H61" s="213"/>
      <c r="I61" s="224">
        <v>800</v>
      </c>
      <c r="J61" s="258">
        <v>84472</v>
      </c>
      <c r="K61" s="258">
        <f>J61</f>
        <v>84472</v>
      </c>
      <c r="M61" s="423"/>
      <c r="N61" s="534"/>
      <c r="O61" s="528"/>
      <c r="P61" s="529"/>
    </row>
    <row r="62" spans="1:16" ht="15">
      <c r="A62" s="204"/>
      <c r="B62" s="212"/>
      <c r="C62" s="464"/>
      <c r="D62" s="464"/>
      <c r="E62" s="464"/>
      <c r="F62" s="464"/>
      <c r="G62" s="235" t="s">
        <v>396</v>
      </c>
      <c r="H62" s="213" t="s">
        <v>420</v>
      </c>
      <c r="I62" s="224"/>
      <c r="J62" s="258">
        <f>J63</f>
        <v>2220000</v>
      </c>
      <c r="K62" s="258">
        <f>K63</f>
        <v>2220000</v>
      </c>
      <c r="M62" s="423"/>
      <c r="N62" s="534"/>
      <c r="O62" s="528"/>
      <c r="P62" s="529"/>
    </row>
    <row r="63" spans="1:16" ht="20.25">
      <c r="A63" s="204"/>
      <c r="B63" s="212"/>
      <c r="C63" s="464"/>
      <c r="D63" s="464"/>
      <c r="E63" s="464"/>
      <c r="F63" s="464"/>
      <c r="G63" s="235" t="s">
        <v>187</v>
      </c>
      <c r="H63" s="213"/>
      <c r="I63" s="224">
        <v>200</v>
      </c>
      <c r="J63" s="258">
        <v>2220000</v>
      </c>
      <c r="K63" s="258">
        <v>2220000</v>
      </c>
      <c r="M63" s="423"/>
      <c r="N63" s="534"/>
      <c r="O63" s="528"/>
      <c r="P63" s="529"/>
    </row>
    <row r="64" spans="1:16" ht="15">
      <c r="A64" s="204"/>
      <c r="B64" s="212"/>
      <c r="C64" s="464"/>
      <c r="D64" s="464"/>
      <c r="E64" s="464"/>
      <c r="F64" s="464"/>
      <c r="G64" s="526" t="s">
        <v>397</v>
      </c>
      <c r="H64" s="213" t="s">
        <v>421</v>
      </c>
      <c r="I64" s="224"/>
      <c r="J64" s="258">
        <f>J65</f>
        <v>700000</v>
      </c>
      <c r="K64" s="258">
        <f>K65</f>
        <v>700000</v>
      </c>
      <c r="M64" s="423"/>
      <c r="N64" s="534"/>
      <c r="O64" s="528"/>
      <c r="P64" s="529"/>
    </row>
    <row r="65" spans="1:16" ht="20.25">
      <c r="A65" s="204"/>
      <c r="B65" s="212"/>
      <c r="C65" s="464"/>
      <c r="D65" s="464"/>
      <c r="E65" s="464"/>
      <c r="F65" s="464"/>
      <c r="G65" s="235" t="s">
        <v>187</v>
      </c>
      <c r="H65" s="213"/>
      <c r="I65" s="224">
        <v>200</v>
      </c>
      <c r="J65" s="258">
        <v>700000</v>
      </c>
      <c r="K65" s="258">
        <v>700000</v>
      </c>
      <c r="M65" s="423"/>
      <c r="N65" s="534"/>
      <c r="O65" s="528"/>
      <c r="P65" s="529"/>
    </row>
    <row r="66" spans="1:16" ht="15">
      <c r="A66" s="204"/>
      <c r="B66" s="212"/>
      <c r="C66" s="464"/>
      <c r="D66" s="464"/>
      <c r="E66" s="464"/>
      <c r="F66" s="464"/>
      <c r="G66" s="524" t="s">
        <v>398</v>
      </c>
      <c r="H66" s="213" t="s">
        <v>422</v>
      </c>
      <c r="I66" s="224"/>
      <c r="J66" s="258">
        <f>J67</f>
        <v>175000</v>
      </c>
      <c r="K66" s="258">
        <f>K67</f>
        <v>175000</v>
      </c>
      <c r="M66" s="423"/>
      <c r="N66" s="534"/>
      <c r="O66" s="528"/>
      <c r="P66" s="529"/>
    </row>
    <row r="67" spans="1:16" ht="30.75" customHeight="1">
      <c r="A67" s="204"/>
      <c r="B67" s="212"/>
      <c r="C67" s="464"/>
      <c r="D67" s="464"/>
      <c r="E67" s="464"/>
      <c r="F67" s="464"/>
      <c r="G67" s="235" t="s">
        <v>187</v>
      </c>
      <c r="H67" s="213"/>
      <c r="I67" s="224">
        <v>200</v>
      </c>
      <c r="J67" s="258">
        <v>175000</v>
      </c>
      <c r="K67" s="258">
        <v>175000</v>
      </c>
      <c r="M67" s="423"/>
      <c r="N67" s="534"/>
      <c r="O67" s="528"/>
      <c r="P67" s="529"/>
    </row>
    <row r="68" spans="1:16" ht="17.25" customHeight="1">
      <c r="A68" s="204"/>
      <c r="B68" s="212"/>
      <c r="C68" s="464"/>
      <c r="D68" s="464"/>
      <c r="E68" s="464"/>
      <c r="F68" s="464"/>
      <c r="G68" s="235" t="s">
        <v>401</v>
      </c>
      <c r="H68" s="213" t="s">
        <v>425</v>
      </c>
      <c r="I68" s="224"/>
      <c r="J68" s="258">
        <f>J69</f>
        <v>150000</v>
      </c>
      <c r="K68" s="258">
        <f>K69</f>
        <v>150000</v>
      </c>
      <c r="M68" s="423"/>
      <c r="N68" s="534"/>
      <c r="O68" s="528"/>
      <c r="P68" s="529"/>
    </row>
    <row r="69" spans="1:16" ht="30.75" customHeight="1">
      <c r="A69" s="204"/>
      <c r="B69" s="212"/>
      <c r="C69" s="464"/>
      <c r="D69" s="464"/>
      <c r="E69" s="464"/>
      <c r="F69" s="464"/>
      <c r="G69" s="235" t="s">
        <v>187</v>
      </c>
      <c r="H69" s="213"/>
      <c r="I69" s="224">
        <v>200</v>
      </c>
      <c r="J69" s="258">
        <v>150000</v>
      </c>
      <c r="K69" s="258">
        <v>150000</v>
      </c>
      <c r="M69" s="423"/>
      <c r="N69" s="534"/>
      <c r="O69" s="528"/>
      <c r="P69" s="529"/>
    </row>
    <row r="70" spans="1:16" ht="21" customHeight="1">
      <c r="A70" s="204"/>
      <c r="B70" s="212"/>
      <c r="C70" s="464"/>
      <c r="D70" s="464"/>
      <c r="E70" s="464"/>
      <c r="F70" s="464"/>
      <c r="G70" s="235" t="s">
        <v>429</v>
      </c>
      <c r="H70" s="213" t="s">
        <v>426</v>
      </c>
      <c r="I70" s="224"/>
      <c r="J70" s="258">
        <f>J71</f>
        <v>540000</v>
      </c>
      <c r="K70" s="258">
        <f>K71</f>
        <v>540000</v>
      </c>
      <c r="M70" s="423"/>
      <c r="N70" s="534"/>
      <c r="O70" s="528"/>
      <c r="P70" s="529"/>
    </row>
    <row r="71" spans="1:11" ht="25.5" customHeight="1">
      <c r="A71" s="204"/>
      <c r="B71" s="701" t="s">
        <v>189</v>
      </c>
      <c r="C71" s="702"/>
      <c r="D71" s="702"/>
      <c r="E71" s="702"/>
      <c r="F71" s="703"/>
      <c r="G71" s="235" t="s">
        <v>187</v>
      </c>
      <c r="H71" s="213"/>
      <c r="I71" s="224">
        <v>200</v>
      </c>
      <c r="J71" s="258">
        <v>540000</v>
      </c>
      <c r="K71" s="258">
        <v>540000</v>
      </c>
    </row>
    <row r="72" spans="1:11" ht="21" customHeight="1">
      <c r="A72" s="204"/>
      <c r="B72" s="694" t="s">
        <v>190</v>
      </c>
      <c r="C72" s="697"/>
      <c r="D72" s="697"/>
      <c r="E72" s="697"/>
      <c r="F72" s="698"/>
      <c r="G72" s="235" t="s">
        <v>402</v>
      </c>
      <c r="H72" s="213" t="s">
        <v>427</v>
      </c>
      <c r="I72" s="224"/>
      <c r="J72" s="258">
        <f>J73</f>
        <v>200000</v>
      </c>
      <c r="K72" s="258">
        <f>K73</f>
        <v>200000</v>
      </c>
    </row>
    <row r="73" spans="1:11" s="227" customFormat="1" ht="22.5" customHeight="1">
      <c r="A73" s="291"/>
      <c r="B73" s="209"/>
      <c r="C73" s="209"/>
      <c r="D73" s="209"/>
      <c r="E73" s="209"/>
      <c r="F73" s="210"/>
      <c r="G73" s="235" t="s">
        <v>187</v>
      </c>
      <c r="H73" s="213"/>
      <c r="I73" s="224">
        <v>200</v>
      </c>
      <c r="J73" s="258">
        <v>200000</v>
      </c>
      <c r="K73" s="258">
        <v>200000</v>
      </c>
    </row>
    <row r="74" spans="1:11" ht="15">
      <c r="A74" s="204"/>
      <c r="B74" s="694" t="s">
        <v>191</v>
      </c>
      <c r="C74" s="697"/>
      <c r="D74" s="697"/>
      <c r="E74" s="697"/>
      <c r="F74" s="698"/>
      <c r="G74" s="235" t="s">
        <v>403</v>
      </c>
      <c r="H74" s="213" t="s">
        <v>428</v>
      </c>
      <c r="I74" s="224"/>
      <c r="J74" s="258">
        <f>J75</f>
        <v>2843443.64</v>
      </c>
      <c r="K74" s="258">
        <f>K75</f>
        <v>2542662.64</v>
      </c>
    </row>
    <row r="75" spans="1:11" ht="24.75" customHeight="1">
      <c r="A75" s="204"/>
      <c r="B75" s="680">
        <v>200</v>
      </c>
      <c r="C75" s="699"/>
      <c r="D75" s="699"/>
      <c r="E75" s="699"/>
      <c r="F75" s="700"/>
      <c r="G75" s="235" t="s">
        <v>187</v>
      </c>
      <c r="H75" s="213"/>
      <c r="I75" s="224">
        <v>200</v>
      </c>
      <c r="J75" s="258">
        <v>2843443.64</v>
      </c>
      <c r="K75" s="413">
        <v>2542662.64</v>
      </c>
    </row>
    <row r="76" spans="1:11" ht="37.5" customHeight="1">
      <c r="A76" s="204"/>
      <c r="B76" s="212"/>
      <c r="C76" s="464"/>
      <c r="D76" s="464"/>
      <c r="E76" s="464"/>
      <c r="F76" s="540"/>
      <c r="G76" s="646" t="s">
        <v>462</v>
      </c>
      <c r="H76" s="647" t="s">
        <v>461</v>
      </c>
      <c r="I76" s="648"/>
      <c r="J76" s="649">
        <f aca="true" t="shared" si="6" ref="J76:K78">J77</f>
        <v>306000</v>
      </c>
      <c r="K76" s="649">
        <f t="shared" si="6"/>
        <v>451500</v>
      </c>
    </row>
    <row r="77" spans="1:11" ht="24.75" customHeight="1">
      <c r="A77" s="204"/>
      <c r="B77" s="212"/>
      <c r="C77" s="464"/>
      <c r="D77" s="464"/>
      <c r="E77" s="464"/>
      <c r="F77" s="540"/>
      <c r="G77" s="642" t="s">
        <v>464</v>
      </c>
      <c r="H77" s="502" t="s">
        <v>463</v>
      </c>
      <c r="I77" s="503"/>
      <c r="J77" s="504">
        <f t="shared" si="6"/>
        <v>306000</v>
      </c>
      <c r="K77" s="504">
        <f t="shared" si="6"/>
        <v>451500</v>
      </c>
    </row>
    <row r="78" spans="1:11" ht="24.75" customHeight="1">
      <c r="A78" s="204"/>
      <c r="B78" s="212"/>
      <c r="C78" s="464"/>
      <c r="D78" s="464"/>
      <c r="E78" s="464"/>
      <c r="F78" s="540"/>
      <c r="G78" s="235" t="s">
        <v>466</v>
      </c>
      <c r="H78" s="213" t="s">
        <v>465</v>
      </c>
      <c r="I78" s="224"/>
      <c r="J78" s="229">
        <f t="shared" si="6"/>
        <v>306000</v>
      </c>
      <c r="K78" s="229">
        <f t="shared" si="6"/>
        <v>451500</v>
      </c>
    </row>
    <row r="79" spans="1:11" ht="24.75" customHeight="1">
      <c r="A79" s="204"/>
      <c r="B79" s="212"/>
      <c r="C79" s="464"/>
      <c r="D79" s="464"/>
      <c r="E79" s="464"/>
      <c r="F79" s="540"/>
      <c r="G79" s="235" t="s">
        <v>187</v>
      </c>
      <c r="H79" s="213"/>
      <c r="I79" s="224">
        <v>200</v>
      </c>
      <c r="J79" s="229">
        <v>306000</v>
      </c>
      <c r="K79" s="229">
        <v>451500</v>
      </c>
    </row>
    <row r="80" spans="1:11" ht="24.75" customHeight="1">
      <c r="A80" s="204"/>
      <c r="B80" s="212"/>
      <c r="C80" s="464"/>
      <c r="D80" s="464"/>
      <c r="E80" s="464"/>
      <c r="F80" s="540"/>
      <c r="G80" s="236" t="s">
        <v>211</v>
      </c>
      <c r="H80" s="218" t="s">
        <v>327</v>
      </c>
      <c r="I80" s="223" t="s">
        <v>181</v>
      </c>
      <c r="J80" s="407">
        <f>J81+J85+J101</f>
        <v>2514620</v>
      </c>
      <c r="K80" s="407">
        <f>K81+K85+K101</f>
        <v>2514620</v>
      </c>
    </row>
    <row r="81" spans="1:11" ht="36" customHeight="1">
      <c r="A81" s="204"/>
      <c r="B81" s="212"/>
      <c r="C81" s="464"/>
      <c r="D81" s="464"/>
      <c r="E81" s="464"/>
      <c r="F81" s="540"/>
      <c r="G81" s="646" t="s">
        <v>246</v>
      </c>
      <c r="H81" s="647" t="s">
        <v>247</v>
      </c>
      <c r="I81" s="648" t="s">
        <v>181</v>
      </c>
      <c r="J81" s="650">
        <f aca="true" t="shared" si="7" ref="J81:K83">J82</f>
        <v>30000</v>
      </c>
      <c r="K81" s="650">
        <f t="shared" si="7"/>
        <v>30000</v>
      </c>
    </row>
    <row r="82" spans="1:11" ht="24.75" customHeight="1">
      <c r="A82" s="204"/>
      <c r="B82" s="212"/>
      <c r="C82" s="464"/>
      <c r="D82" s="464"/>
      <c r="E82" s="464"/>
      <c r="F82" s="540"/>
      <c r="G82" s="290" t="s">
        <v>249</v>
      </c>
      <c r="H82" s="287" t="s">
        <v>250</v>
      </c>
      <c r="I82" s="288"/>
      <c r="J82" s="410">
        <f t="shared" si="7"/>
        <v>30000</v>
      </c>
      <c r="K82" s="410">
        <f t="shared" si="7"/>
        <v>30000</v>
      </c>
    </row>
    <row r="83" spans="1:11" ht="24.75" customHeight="1">
      <c r="A83" s="204"/>
      <c r="B83" s="212"/>
      <c r="C83" s="464"/>
      <c r="D83" s="464"/>
      <c r="E83" s="464"/>
      <c r="F83" s="540"/>
      <c r="G83" s="235" t="s">
        <v>222</v>
      </c>
      <c r="H83" s="213" t="s">
        <v>251</v>
      </c>
      <c r="I83" s="224" t="s">
        <v>181</v>
      </c>
      <c r="J83" s="258">
        <f t="shared" si="7"/>
        <v>30000</v>
      </c>
      <c r="K83" s="413">
        <f t="shared" si="7"/>
        <v>30000</v>
      </c>
    </row>
    <row r="84" spans="1:11" ht="24.75" customHeight="1">
      <c r="A84" s="204"/>
      <c r="B84" s="212"/>
      <c r="C84" s="464"/>
      <c r="D84" s="464"/>
      <c r="E84" s="464"/>
      <c r="F84" s="540"/>
      <c r="G84" s="235" t="s">
        <v>187</v>
      </c>
      <c r="H84" s="213" t="s">
        <v>181</v>
      </c>
      <c r="I84" s="224">
        <v>200</v>
      </c>
      <c r="J84" s="258">
        <v>30000</v>
      </c>
      <c r="K84" s="413">
        <v>30000</v>
      </c>
    </row>
    <row r="85" spans="1:11" ht="29.25" customHeight="1">
      <c r="A85" s="204"/>
      <c r="B85" s="696" t="s">
        <v>192</v>
      </c>
      <c r="C85" s="714"/>
      <c r="D85" s="714"/>
      <c r="E85" s="714"/>
      <c r="F85" s="715"/>
      <c r="G85" s="646" t="s">
        <v>494</v>
      </c>
      <c r="H85" s="647" t="s">
        <v>252</v>
      </c>
      <c r="I85" s="648" t="s">
        <v>181</v>
      </c>
      <c r="J85" s="650">
        <f>J86+J92</f>
        <v>2192520</v>
      </c>
      <c r="K85" s="650">
        <f>K87+K89+K93+K95+K97+K99</f>
        <v>2192520</v>
      </c>
    </row>
    <row r="86" spans="1:11" ht="21.75" customHeight="1">
      <c r="A86" s="204"/>
      <c r="B86" s="283"/>
      <c r="C86" s="283"/>
      <c r="D86" s="283"/>
      <c r="E86" s="283"/>
      <c r="F86" s="284"/>
      <c r="G86" s="290" t="s">
        <v>404</v>
      </c>
      <c r="H86" s="287" t="s">
        <v>515</v>
      </c>
      <c r="I86" s="288"/>
      <c r="J86" s="410">
        <f>J87+J89</f>
        <v>656900</v>
      </c>
      <c r="K86" s="410">
        <f>K87+K89</f>
        <v>656900</v>
      </c>
    </row>
    <row r="87" spans="1:11" ht="33.75" customHeight="1">
      <c r="A87" s="204"/>
      <c r="B87" s="283"/>
      <c r="C87" s="283"/>
      <c r="D87" s="283"/>
      <c r="E87" s="283"/>
      <c r="F87" s="284"/>
      <c r="G87" s="235" t="s">
        <v>405</v>
      </c>
      <c r="H87" s="213" t="s">
        <v>516</v>
      </c>
      <c r="I87" s="224"/>
      <c r="J87" s="409">
        <f>J88</f>
        <v>200000</v>
      </c>
      <c r="K87" s="409">
        <f>K88</f>
        <v>200000</v>
      </c>
    </row>
    <row r="88" spans="1:11" ht="21" customHeight="1">
      <c r="A88" s="204"/>
      <c r="B88" s="283"/>
      <c r="C88" s="283"/>
      <c r="D88" s="283"/>
      <c r="E88" s="283"/>
      <c r="F88" s="284"/>
      <c r="G88" s="235" t="s">
        <v>187</v>
      </c>
      <c r="H88" s="213" t="s">
        <v>181</v>
      </c>
      <c r="I88" s="224">
        <v>200</v>
      </c>
      <c r="J88" s="409">
        <v>200000</v>
      </c>
      <c r="K88" s="409">
        <v>200000</v>
      </c>
    </row>
    <row r="89" spans="1:11" s="302" customFormat="1" ht="25.5" customHeight="1">
      <c r="A89" s="301"/>
      <c r="B89" s="704" t="s">
        <v>193</v>
      </c>
      <c r="C89" s="705"/>
      <c r="D89" s="705"/>
      <c r="E89" s="705"/>
      <c r="F89" s="706"/>
      <c r="G89" s="235" t="s">
        <v>407</v>
      </c>
      <c r="H89" s="213" t="s">
        <v>517</v>
      </c>
      <c r="I89" s="224"/>
      <c r="J89" s="410">
        <f>J90+J91</f>
        <v>456900</v>
      </c>
      <c r="K89" s="410">
        <f>K90+K91</f>
        <v>456900</v>
      </c>
    </row>
    <row r="90" spans="1:11" ht="23.25" customHeight="1">
      <c r="A90" s="204"/>
      <c r="B90" s="694">
        <v>200</v>
      </c>
      <c r="C90" s="697"/>
      <c r="D90" s="697"/>
      <c r="E90" s="697"/>
      <c r="F90" s="698"/>
      <c r="G90" s="235" t="s">
        <v>187</v>
      </c>
      <c r="H90" s="213" t="s">
        <v>181</v>
      </c>
      <c r="I90" s="224">
        <v>200</v>
      </c>
      <c r="J90" s="258">
        <v>97431</v>
      </c>
      <c r="K90" s="258">
        <v>97431</v>
      </c>
    </row>
    <row r="91" spans="1:11" s="302" customFormat="1" ht="15.75" customHeight="1">
      <c r="A91" s="301"/>
      <c r="B91" s="206"/>
      <c r="C91" s="206"/>
      <c r="D91" s="206"/>
      <c r="E91" s="206"/>
      <c r="F91" s="207"/>
      <c r="G91" s="235" t="s">
        <v>183</v>
      </c>
      <c r="H91" s="213"/>
      <c r="I91" s="224">
        <v>800</v>
      </c>
      <c r="J91" s="410">
        <v>359469</v>
      </c>
      <c r="K91" s="410">
        <v>359469</v>
      </c>
    </row>
    <row r="92" spans="1:11" s="302" customFormat="1" ht="40.5">
      <c r="A92" s="301"/>
      <c r="B92" s="206"/>
      <c r="C92" s="206"/>
      <c r="D92" s="206"/>
      <c r="E92" s="206"/>
      <c r="F92" s="207"/>
      <c r="G92" s="235" t="s">
        <v>513</v>
      </c>
      <c r="H92" s="213" t="s">
        <v>518</v>
      </c>
      <c r="I92" s="224"/>
      <c r="J92" s="410">
        <f>J93+J95+J97+J99</f>
        <v>1535620</v>
      </c>
      <c r="K92" s="410">
        <f>K93+K95+K97+K99</f>
        <v>1535620</v>
      </c>
    </row>
    <row r="93" spans="1:11" ht="36.75" customHeight="1">
      <c r="A93" s="204"/>
      <c r="B93" s="209"/>
      <c r="C93" s="209"/>
      <c r="D93" s="209"/>
      <c r="E93" s="209"/>
      <c r="F93" s="210"/>
      <c r="G93" s="235" t="s">
        <v>406</v>
      </c>
      <c r="H93" s="213" t="s">
        <v>520</v>
      </c>
      <c r="I93" s="224"/>
      <c r="J93" s="410">
        <f>J94</f>
        <v>46700</v>
      </c>
      <c r="K93" s="410">
        <f>K94</f>
        <v>46700</v>
      </c>
    </row>
    <row r="94" spans="1:11" ht="15">
      <c r="A94" s="204"/>
      <c r="B94" s="209"/>
      <c r="C94" s="209"/>
      <c r="D94" s="209"/>
      <c r="E94" s="209"/>
      <c r="F94" s="210"/>
      <c r="G94" s="235" t="s">
        <v>183</v>
      </c>
      <c r="H94" s="213"/>
      <c r="I94" s="224">
        <v>800</v>
      </c>
      <c r="J94" s="258">
        <v>46700</v>
      </c>
      <c r="K94" s="258">
        <v>46700</v>
      </c>
    </row>
    <row r="95" spans="1:11" ht="60.75">
      <c r="A95" s="204"/>
      <c r="B95" s="209"/>
      <c r="C95" s="209"/>
      <c r="D95" s="209"/>
      <c r="E95" s="209"/>
      <c r="F95" s="210"/>
      <c r="G95" s="541" t="s">
        <v>435</v>
      </c>
      <c r="H95" s="213" t="s">
        <v>521</v>
      </c>
      <c r="I95" s="224"/>
      <c r="J95" s="258">
        <f>J96</f>
        <v>3892</v>
      </c>
      <c r="K95" s="258">
        <f>K96</f>
        <v>3892</v>
      </c>
    </row>
    <row r="96" spans="1:11" ht="27.75" customHeight="1">
      <c r="A96" s="204"/>
      <c r="B96" s="209"/>
      <c r="C96" s="209"/>
      <c r="D96" s="209"/>
      <c r="E96" s="209"/>
      <c r="F96" s="210"/>
      <c r="G96" s="235" t="s">
        <v>187</v>
      </c>
      <c r="H96" s="213"/>
      <c r="I96" s="224">
        <v>200</v>
      </c>
      <c r="J96" s="410">
        <v>3892</v>
      </c>
      <c r="K96" s="410">
        <v>3892</v>
      </c>
    </row>
    <row r="97" spans="1:11" ht="60" customHeight="1">
      <c r="A97" s="204"/>
      <c r="B97" s="209"/>
      <c r="C97" s="209"/>
      <c r="D97" s="209"/>
      <c r="E97" s="209"/>
      <c r="F97" s="210"/>
      <c r="G97" s="541" t="s">
        <v>434</v>
      </c>
      <c r="H97" s="213" t="s">
        <v>522</v>
      </c>
      <c r="I97" s="224"/>
      <c r="J97" s="410">
        <f>J98</f>
        <v>35028</v>
      </c>
      <c r="K97" s="410">
        <f>K98</f>
        <v>35028</v>
      </c>
    </row>
    <row r="98" spans="1:11" ht="27.75" customHeight="1">
      <c r="A98" s="204"/>
      <c r="B98" s="209"/>
      <c r="C98" s="209"/>
      <c r="D98" s="209"/>
      <c r="E98" s="209"/>
      <c r="F98" s="210"/>
      <c r="G98" s="235" t="s">
        <v>187</v>
      </c>
      <c r="H98" s="213" t="s">
        <v>181</v>
      </c>
      <c r="I98" s="224">
        <v>200</v>
      </c>
      <c r="J98" s="410">
        <v>35028</v>
      </c>
      <c r="K98" s="410">
        <v>35028</v>
      </c>
    </row>
    <row r="99" spans="1:11" ht="40.5">
      <c r="A99" s="204"/>
      <c r="B99" s="209"/>
      <c r="C99" s="209"/>
      <c r="D99" s="209"/>
      <c r="E99" s="209"/>
      <c r="F99" s="210"/>
      <c r="G99" s="235" t="s">
        <v>436</v>
      </c>
      <c r="H99" s="213" t="s">
        <v>523</v>
      </c>
      <c r="I99" s="224"/>
      <c r="J99" s="258">
        <f>J100</f>
        <v>1450000</v>
      </c>
      <c r="K99" s="258">
        <f>K100</f>
        <v>1450000</v>
      </c>
    </row>
    <row r="100" spans="1:11" ht="27" customHeight="1">
      <c r="A100" s="204"/>
      <c r="B100" s="209"/>
      <c r="C100" s="209"/>
      <c r="D100" s="209"/>
      <c r="E100" s="209"/>
      <c r="F100" s="210"/>
      <c r="G100" s="235" t="s">
        <v>187</v>
      </c>
      <c r="H100" s="213" t="s">
        <v>181</v>
      </c>
      <c r="I100" s="224">
        <v>200</v>
      </c>
      <c r="J100" s="258">
        <v>1450000</v>
      </c>
      <c r="K100" s="258">
        <v>1450000</v>
      </c>
    </row>
    <row r="101" spans="1:11" ht="41.25" customHeight="1">
      <c r="A101" s="204"/>
      <c r="B101" s="212"/>
      <c r="C101" s="464"/>
      <c r="D101" s="464"/>
      <c r="E101" s="464"/>
      <c r="F101" s="464"/>
      <c r="G101" s="646" t="s">
        <v>495</v>
      </c>
      <c r="H101" s="654" t="s">
        <v>358</v>
      </c>
      <c r="I101" s="646"/>
      <c r="J101" s="655">
        <f aca="true" t="shared" si="8" ref="J101:K103">J102</f>
        <v>292100</v>
      </c>
      <c r="K101" s="655">
        <f t="shared" si="8"/>
        <v>292100</v>
      </c>
    </row>
    <row r="102" spans="1:11" ht="61.5" customHeight="1">
      <c r="A102" s="204"/>
      <c r="B102" s="212"/>
      <c r="C102" s="464"/>
      <c r="D102" s="464"/>
      <c r="E102" s="464"/>
      <c r="F102" s="464"/>
      <c r="G102" s="501" t="s">
        <v>430</v>
      </c>
      <c r="H102" s="502" t="s">
        <v>524</v>
      </c>
      <c r="I102" s="503"/>
      <c r="J102" s="506">
        <f t="shared" si="8"/>
        <v>292100</v>
      </c>
      <c r="K102" s="506">
        <f t="shared" si="8"/>
        <v>292100</v>
      </c>
    </row>
    <row r="103" spans="1:11" ht="40.5">
      <c r="A103" s="204"/>
      <c r="B103" s="212"/>
      <c r="C103" s="464"/>
      <c r="D103" s="464"/>
      <c r="E103" s="464"/>
      <c r="F103" s="464"/>
      <c r="G103" s="507" t="s">
        <v>431</v>
      </c>
      <c r="H103" s="213" t="s">
        <v>525</v>
      </c>
      <c r="I103" s="224"/>
      <c r="J103" s="258">
        <f t="shared" si="8"/>
        <v>292100</v>
      </c>
      <c r="K103" s="258">
        <f t="shared" si="8"/>
        <v>292100</v>
      </c>
    </row>
    <row r="104" spans="1:11" ht="24" customHeight="1">
      <c r="A104" s="204"/>
      <c r="B104" s="212"/>
      <c r="C104" s="464"/>
      <c r="D104" s="464"/>
      <c r="E104" s="464"/>
      <c r="F104" s="464"/>
      <c r="G104" s="235" t="s">
        <v>187</v>
      </c>
      <c r="H104" s="213"/>
      <c r="I104" s="224">
        <v>200</v>
      </c>
      <c r="J104" s="258">
        <v>292100</v>
      </c>
      <c r="K104" s="258">
        <v>292100</v>
      </c>
    </row>
    <row r="105" spans="1:11" ht="24" customHeight="1">
      <c r="A105" s="204"/>
      <c r="B105" s="701" t="s">
        <v>194</v>
      </c>
      <c r="C105" s="702"/>
      <c r="D105" s="702"/>
      <c r="E105" s="702"/>
      <c r="F105" s="703"/>
      <c r="G105" s="236" t="s">
        <v>213</v>
      </c>
      <c r="H105" s="218" t="s">
        <v>258</v>
      </c>
      <c r="I105" s="223" t="s">
        <v>181</v>
      </c>
      <c r="J105" s="407">
        <f>J106</f>
        <v>6343390</v>
      </c>
      <c r="K105" s="407">
        <f>K106</f>
        <v>6446300</v>
      </c>
    </row>
    <row r="106" spans="1:11" ht="45" customHeight="1">
      <c r="A106" s="204"/>
      <c r="B106" s="688" t="s">
        <v>195</v>
      </c>
      <c r="C106" s="707"/>
      <c r="D106" s="707"/>
      <c r="E106" s="707"/>
      <c r="F106" s="708"/>
      <c r="G106" s="646" t="s">
        <v>259</v>
      </c>
      <c r="H106" s="647" t="s">
        <v>260</v>
      </c>
      <c r="I106" s="648" t="s">
        <v>181</v>
      </c>
      <c r="J106" s="650">
        <f aca="true" t="shared" si="9" ref="J106:K108">J107</f>
        <v>6343390</v>
      </c>
      <c r="K106" s="650">
        <f>K107</f>
        <v>6446300</v>
      </c>
    </row>
    <row r="107" spans="1:11" ht="41.25" customHeight="1">
      <c r="A107" s="204"/>
      <c r="B107" s="283"/>
      <c r="C107" s="283"/>
      <c r="D107" s="283"/>
      <c r="E107" s="283"/>
      <c r="F107" s="284"/>
      <c r="G107" s="303" t="s">
        <v>261</v>
      </c>
      <c r="H107" s="292" t="s">
        <v>262</v>
      </c>
      <c r="I107" s="293"/>
      <c r="J107" s="411">
        <f>J108+J110+J112</f>
        <v>6343390</v>
      </c>
      <c r="K107" s="411">
        <f>K108+K110+K112</f>
        <v>6446300</v>
      </c>
    </row>
    <row r="108" spans="1:11" ht="48" customHeight="1">
      <c r="A108" s="204"/>
      <c r="B108" s="682" t="s">
        <v>196</v>
      </c>
      <c r="C108" s="709"/>
      <c r="D108" s="709"/>
      <c r="E108" s="709"/>
      <c r="F108" s="710"/>
      <c r="G108" s="235" t="s">
        <v>263</v>
      </c>
      <c r="H108" s="213" t="s">
        <v>264</v>
      </c>
      <c r="I108" s="224" t="s">
        <v>181</v>
      </c>
      <c r="J108" s="258">
        <f t="shared" si="9"/>
        <v>1849937.37</v>
      </c>
      <c r="K108" s="258">
        <f t="shared" si="9"/>
        <v>1952847.37</v>
      </c>
    </row>
    <row r="109" spans="1:11" ht="20.25">
      <c r="A109" s="204"/>
      <c r="B109" s="211"/>
      <c r="C109" s="211"/>
      <c r="D109" s="211"/>
      <c r="E109" s="211"/>
      <c r="F109" s="212"/>
      <c r="G109" s="235" t="s">
        <v>187</v>
      </c>
      <c r="H109" s="213"/>
      <c r="I109" s="224">
        <v>200</v>
      </c>
      <c r="J109" s="258">
        <v>1849937.37</v>
      </c>
      <c r="K109" s="258">
        <v>1952847.37</v>
      </c>
    </row>
    <row r="110" spans="1:11" ht="20.25">
      <c r="A110" s="204"/>
      <c r="B110" s="212"/>
      <c r="C110" s="464"/>
      <c r="D110" s="464"/>
      <c r="E110" s="464"/>
      <c r="F110" s="464"/>
      <c r="G110" s="235" t="s">
        <v>354</v>
      </c>
      <c r="H110" s="213" t="s">
        <v>355</v>
      </c>
      <c r="I110" s="224"/>
      <c r="J110" s="258">
        <f>J111</f>
        <v>224672.63</v>
      </c>
      <c r="K110" s="258">
        <f>K111</f>
        <v>224672.63</v>
      </c>
    </row>
    <row r="111" spans="1:11" ht="20.25">
      <c r="A111" s="204"/>
      <c r="B111" s="212"/>
      <c r="C111" s="464"/>
      <c r="D111" s="464"/>
      <c r="E111" s="464"/>
      <c r="F111" s="464"/>
      <c r="G111" s="235" t="s">
        <v>187</v>
      </c>
      <c r="H111" s="213"/>
      <c r="I111" s="224">
        <v>200</v>
      </c>
      <c r="J111" s="258">
        <v>224672.63</v>
      </c>
      <c r="K111" s="258">
        <v>224672.63</v>
      </c>
    </row>
    <row r="112" spans="1:11" ht="15">
      <c r="A112" s="204"/>
      <c r="B112" s="212"/>
      <c r="C112" s="464"/>
      <c r="D112" s="464"/>
      <c r="E112" s="464"/>
      <c r="F112" s="464"/>
      <c r="G112" s="235" t="s">
        <v>290</v>
      </c>
      <c r="H112" s="213" t="s">
        <v>353</v>
      </c>
      <c r="I112" s="224"/>
      <c r="J112" s="258">
        <f>J113</f>
        <v>4268780</v>
      </c>
      <c r="K112" s="258">
        <f>K113</f>
        <v>4268780</v>
      </c>
    </row>
    <row r="113" spans="1:11" ht="20.25">
      <c r="A113" s="204"/>
      <c r="B113" s="212"/>
      <c r="C113" s="464"/>
      <c r="D113" s="464"/>
      <c r="E113" s="464"/>
      <c r="F113" s="464"/>
      <c r="G113" s="235" t="s">
        <v>187</v>
      </c>
      <c r="H113" s="213"/>
      <c r="I113" s="224">
        <v>200</v>
      </c>
      <c r="J113" s="258">
        <f>'ДОХОДЫ 2022-2023'!C23</f>
        <v>4268780</v>
      </c>
      <c r="K113" s="258">
        <f>'ДОХОДЫ 2022-2023'!D23</f>
        <v>4268780</v>
      </c>
    </row>
    <row r="114" spans="1:11" ht="15">
      <c r="A114" s="204"/>
      <c r="B114" s="701" t="s">
        <v>197</v>
      </c>
      <c r="C114" s="702"/>
      <c r="D114" s="702"/>
      <c r="E114" s="702"/>
      <c r="F114" s="703"/>
      <c r="G114" s="236" t="s">
        <v>198</v>
      </c>
      <c r="H114" s="218" t="s">
        <v>265</v>
      </c>
      <c r="I114" s="223" t="s">
        <v>181</v>
      </c>
      <c r="J114" s="407">
        <f>J115+J117+J121+J123+J125+J127</f>
        <v>7809808.36</v>
      </c>
      <c r="K114" s="407">
        <f>K115+K117+K121+K123+K125+K127</f>
        <v>7818703.36</v>
      </c>
    </row>
    <row r="115" spans="1:11" ht="15">
      <c r="A115" s="204"/>
      <c r="B115" s="694" t="s">
        <v>199</v>
      </c>
      <c r="C115" s="697"/>
      <c r="D115" s="697"/>
      <c r="E115" s="697"/>
      <c r="F115" s="698"/>
      <c r="G115" s="235" t="s">
        <v>100</v>
      </c>
      <c r="H115" s="213" t="s">
        <v>266</v>
      </c>
      <c r="I115" s="224" t="s">
        <v>181</v>
      </c>
      <c r="J115" s="258">
        <f>J116</f>
        <v>1041792.36</v>
      </c>
      <c r="K115" s="258">
        <f>K116</f>
        <v>1041792.36</v>
      </c>
    </row>
    <row r="116" spans="1:11" ht="51">
      <c r="A116" s="204"/>
      <c r="B116" s="694">
        <v>500</v>
      </c>
      <c r="C116" s="697"/>
      <c r="D116" s="697"/>
      <c r="E116" s="697"/>
      <c r="F116" s="698"/>
      <c r="G116" s="235" t="s">
        <v>200</v>
      </c>
      <c r="H116" s="213" t="s">
        <v>181</v>
      </c>
      <c r="I116" s="224">
        <v>100</v>
      </c>
      <c r="J116" s="258">
        <f>'РАСХ 2021 по целевым статьям'!L119</f>
        <v>1041792.36</v>
      </c>
      <c r="K116" s="258">
        <f>J116</f>
        <v>1041792.36</v>
      </c>
    </row>
    <row r="117" spans="1:11" ht="15">
      <c r="A117" s="204"/>
      <c r="B117" s="694" t="s">
        <v>201</v>
      </c>
      <c r="C117" s="697"/>
      <c r="D117" s="697"/>
      <c r="E117" s="697"/>
      <c r="F117" s="698"/>
      <c r="G117" s="235" t="s">
        <v>106</v>
      </c>
      <c r="H117" s="213" t="s">
        <v>267</v>
      </c>
      <c r="I117" s="224" t="s">
        <v>181</v>
      </c>
      <c r="J117" s="258">
        <f>J118+J119+J120</f>
        <v>6285435</v>
      </c>
      <c r="K117" s="258">
        <f>K118+K119+K120</f>
        <v>6285435</v>
      </c>
    </row>
    <row r="118" spans="1:11" ht="51">
      <c r="A118" s="204"/>
      <c r="B118" s="680">
        <v>100</v>
      </c>
      <c r="C118" s="699"/>
      <c r="D118" s="699"/>
      <c r="E118" s="699"/>
      <c r="F118" s="700"/>
      <c r="G118" s="235" t="s">
        <v>200</v>
      </c>
      <c r="H118" s="213" t="s">
        <v>181</v>
      </c>
      <c r="I118" s="224">
        <v>100</v>
      </c>
      <c r="J118" s="413">
        <f>'РАСХ 2021 по целевым статьям'!L121</f>
        <v>6263368</v>
      </c>
      <c r="K118" s="413">
        <f>J118</f>
        <v>6263368</v>
      </c>
    </row>
    <row r="119" spans="1:11" ht="24.75" customHeight="1">
      <c r="A119" s="204"/>
      <c r="B119" s="211"/>
      <c r="C119" s="211"/>
      <c r="D119" s="211"/>
      <c r="E119" s="211"/>
      <c r="F119" s="212"/>
      <c r="G119" s="235" t="s">
        <v>187</v>
      </c>
      <c r="H119" s="213" t="s">
        <v>181</v>
      </c>
      <c r="I119" s="224">
        <v>200</v>
      </c>
      <c r="J119" s="413">
        <f>'РАСХ 2021 по целевым статьям'!L122</f>
        <v>15180</v>
      </c>
      <c r="K119" s="413">
        <f>J119</f>
        <v>15180</v>
      </c>
    </row>
    <row r="120" spans="1:11" ht="15">
      <c r="A120" s="204"/>
      <c r="B120" s="211"/>
      <c r="C120" s="211"/>
      <c r="D120" s="211"/>
      <c r="E120" s="211"/>
      <c r="F120" s="212"/>
      <c r="G120" s="235" t="s">
        <v>183</v>
      </c>
      <c r="H120" s="213" t="s">
        <v>181</v>
      </c>
      <c r="I120" s="224">
        <v>800</v>
      </c>
      <c r="J120" s="413">
        <f>'РАСХ 2021 по целевым статьям'!L123</f>
        <v>6887</v>
      </c>
      <c r="K120" s="413">
        <f>J120</f>
        <v>6887</v>
      </c>
    </row>
    <row r="121" spans="1:11" ht="15">
      <c r="A121" s="204"/>
      <c r="B121" s="711" t="s">
        <v>203</v>
      </c>
      <c r="C121" s="712"/>
      <c r="D121" s="712"/>
      <c r="E121" s="712"/>
      <c r="F121" s="713"/>
      <c r="G121" s="235" t="s">
        <v>149</v>
      </c>
      <c r="H121" s="213" t="s">
        <v>298</v>
      </c>
      <c r="I121" s="224" t="s">
        <v>181</v>
      </c>
      <c r="J121" s="258">
        <f>J122</f>
        <v>15000</v>
      </c>
      <c r="K121" s="258">
        <f>K122</f>
        <v>15000</v>
      </c>
    </row>
    <row r="122" spans="1:11" ht="15">
      <c r="A122" s="204"/>
      <c r="B122" s="694">
        <v>100</v>
      </c>
      <c r="C122" s="697"/>
      <c r="D122" s="697"/>
      <c r="E122" s="697"/>
      <c r="F122" s="698"/>
      <c r="G122" s="208" t="s">
        <v>182</v>
      </c>
      <c r="H122" s="213" t="s">
        <v>181</v>
      </c>
      <c r="I122" s="224">
        <v>300</v>
      </c>
      <c r="J122" s="258">
        <f>'РАСХ 2021 по целевым статьям'!L133</f>
        <v>15000</v>
      </c>
      <c r="K122" s="258">
        <f>J122</f>
        <v>15000</v>
      </c>
    </row>
    <row r="123" spans="1:11" ht="24" customHeight="1">
      <c r="A123" s="204"/>
      <c r="B123" s="680" t="s">
        <v>204</v>
      </c>
      <c r="C123" s="699"/>
      <c r="D123" s="699"/>
      <c r="E123" s="699"/>
      <c r="F123" s="700"/>
      <c r="G123" s="235" t="s">
        <v>292</v>
      </c>
      <c r="H123" s="213" t="s">
        <v>269</v>
      </c>
      <c r="I123" s="224" t="s">
        <v>181</v>
      </c>
      <c r="J123" s="258">
        <f>J124</f>
        <v>100000</v>
      </c>
      <c r="K123" s="258">
        <f>K124</f>
        <v>100000</v>
      </c>
    </row>
    <row r="124" spans="1:11" ht="15">
      <c r="A124" s="204"/>
      <c r="B124" s="211"/>
      <c r="C124" s="211"/>
      <c r="D124" s="211"/>
      <c r="E124" s="211"/>
      <c r="F124" s="212"/>
      <c r="G124" s="235" t="s">
        <v>183</v>
      </c>
      <c r="H124" s="213"/>
      <c r="I124" s="224">
        <v>800</v>
      </c>
      <c r="J124" s="258">
        <v>100000</v>
      </c>
      <c r="K124" s="258">
        <v>100000</v>
      </c>
    </row>
    <row r="125" spans="1:11" ht="30">
      <c r="A125" s="261"/>
      <c r="B125" s="211"/>
      <c r="C125" s="211"/>
      <c r="D125" s="211"/>
      <c r="E125" s="211"/>
      <c r="F125" s="212"/>
      <c r="G125" s="235" t="s">
        <v>277</v>
      </c>
      <c r="H125" s="213" t="s">
        <v>278</v>
      </c>
      <c r="I125" s="224"/>
      <c r="J125" s="258">
        <f>J126</f>
        <v>126639</v>
      </c>
      <c r="K125" s="258">
        <f>K126</f>
        <v>126639</v>
      </c>
    </row>
    <row r="126" spans="1:11" ht="15">
      <c r="A126" s="261"/>
      <c r="B126" s="211"/>
      <c r="C126" s="211"/>
      <c r="D126" s="211"/>
      <c r="E126" s="211"/>
      <c r="F126" s="212"/>
      <c r="G126" s="208" t="s">
        <v>182</v>
      </c>
      <c r="H126" s="213"/>
      <c r="I126" s="224">
        <v>300</v>
      </c>
      <c r="J126" s="258">
        <f>'РАСХ 2021 по целевым статьям'!L131</f>
        <v>126639</v>
      </c>
      <c r="K126" s="258">
        <f>J125</f>
        <v>126639</v>
      </c>
    </row>
    <row r="127" spans="1:11" ht="20.25">
      <c r="A127" s="261"/>
      <c r="B127" s="211"/>
      <c r="C127" s="211"/>
      <c r="D127" s="211"/>
      <c r="E127" s="211"/>
      <c r="F127" s="212"/>
      <c r="G127" s="235" t="s">
        <v>161</v>
      </c>
      <c r="H127" s="213" t="s">
        <v>270</v>
      </c>
      <c r="I127" s="224" t="s">
        <v>181</v>
      </c>
      <c r="J127" s="436">
        <f>J128</f>
        <v>240942</v>
      </c>
      <c r="K127" s="483">
        <f>K128</f>
        <v>249837</v>
      </c>
    </row>
    <row r="128" spans="1:11" ht="51">
      <c r="A128" s="261"/>
      <c r="B128" s="211"/>
      <c r="C128" s="211"/>
      <c r="D128" s="211"/>
      <c r="E128" s="211"/>
      <c r="F128" s="212"/>
      <c r="G128" s="235" t="s">
        <v>200</v>
      </c>
      <c r="H128" s="213" t="s">
        <v>181</v>
      </c>
      <c r="I128" s="224">
        <v>100</v>
      </c>
      <c r="J128" s="258">
        <f>'ДОХОДЫ 2022-2023'!C26</f>
        <v>240942</v>
      </c>
      <c r="K128" s="258">
        <f>'ДОХОДЫ 2022-2023'!D26</f>
        <v>249837</v>
      </c>
    </row>
    <row r="129" spans="1:11" ht="15">
      <c r="A129" s="261"/>
      <c r="B129" s="259"/>
      <c r="C129" s="259"/>
      <c r="D129" s="259"/>
      <c r="E129" s="259"/>
      <c r="F129" s="260"/>
      <c r="G129" s="637" t="s">
        <v>276</v>
      </c>
      <c r="H129" s="638"/>
      <c r="I129" s="639"/>
      <c r="J129" s="640">
        <v>955086</v>
      </c>
      <c r="K129" s="640">
        <v>1964367</v>
      </c>
    </row>
    <row r="130" spans="1:11" ht="12.75">
      <c r="A130" s="194"/>
      <c r="B130" s="214"/>
      <c r="C130" s="214"/>
      <c r="D130" s="214"/>
      <c r="E130" s="214"/>
      <c r="F130" s="215"/>
      <c r="G130" s="237" t="s">
        <v>206</v>
      </c>
      <c r="H130" s="219"/>
      <c r="I130" s="225"/>
      <c r="J130" s="548">
        <f>J7+J16+J21+J39+J44+J80+J105+J114+J129</f>
        <v>38444360</v>
      </c>
      <c r="K130" s="548">
        <f>K7+K16+K21+K39+K44+K80+K105+K114+K129</f>
        <v>39537165</v>
      </c>
    </row>
    <row r="131" spans="1:11" ht="12.75">
      <c r="A131" s="194"/>
      <c r="B131" s="216"/>
      <c r="C131" s="216"/>
      <c r="D131" s="216"/>
      <c r="E131" s="216"/>
      <c r="F131" s="216"/>
      <c r="G131" s="238" t="s">
        <v>207</v>
      </c>
      <c r="H131" s="220"/>
      <c r="I131" s="226"/>
      <c r="J131" s="434">
        <f>'ДОХОДЫ 2022-2023'!C27-'РАСХОДЫ ПО ЦЕЛЕВКАМ 2022-23'!J130</f>
        <v>0</v>
      </c>
      <c r="K131" s="434">
        <f>'ДОХОДЫ 2022-2023'!D27-'РАСХОДЫ ПО ЦЕЛЕВКАМ 2022-23'!K130</f>
        <v>0</v>
      </c>
    </row>
  </sheetData>
  <sheetProtection/>
  <mergeCells count="27">
    <mergeCell ref="B7:F7"/>
    <mergeCell ref="B8:F8"/>
    <mergeCell ref="H1:K1"/>
    <mergeCell ref="H2:K2"/>
    <mergeCell ref="H3:K3"/>
    <mergeCell ref="B4:K4"/>
    <mergeCell ref="B71:F71"/>
    <mergeCell ref="B72:F72"/>
    <mergeCell ref="B74:F74"/>
    <mergeCell ref="B75:F75"/>
    <mergeCell ref="B85:F85"/>
    <mergeCell ref="B10:F10"/>
    <mergeCell ref="B11:F11"/>
    <mergeCell ref="B12:F12"/>
    <mergeCell ref="B89:F89"/>
    <mergeCell ref="B90:F90"/>
    <mergeCell ref="B105:F105"/>
    <mergeCell ref="B106:F106"/>
    <mergeCell ref="B108:F108"/>
    <mergeCell ref="B121:F121"/>
    <mergeCell ref="B122:F122"/>
    <mergeCell ref="B123:F123"/>
    <mergeCell ref="B114:F114"/>
    <mergeCell ref="B115:F115"/>
    <mergeCell ref="B116:F116"/>
    <mergeCell ref="B117:F117"/>
    <mergeCell ref="B118:F1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179"/>
  <sheetViews>
    <sheetView zoomScale="80" zoomScaleNormal="80" zoomScalePageLayoutView="0" workbookViewId="0" topLeftCell="A42">
      <selection activeCell="D50" sqref="D50"/>
    </sheetView>
  </sheetViews>
  <sheetFormatPr defaultColWidth="9.125" defaultRowHeight="12.75"/>
  <cols>
    <col min="1" max="1" width="37.00390625" style="325" customWidth="1"/>
    <col min="2" max="2" width="19.625" style="325" bestFit="1" customWidth="1"/>
    <col min="3" max="3" width="17.00390625" style="372" customWidth="1"/>
    <col min="4" max="4" width="18.375" style="325" customWidth="1"/>
    <col min="5" max="5" width="14.875" style="325" bestFit="1" customWidth="1"/>
    <col min="6" max="6" width="15.75390625" style="325" bestFit="1" customWidth="1"/>
    <col min="7" max="7" width="16.50390625" style="325" bestFit="1" customWidth="1"/>
    <col min="8" max="8" width="17.625" style="325" bestFit="1" customWidth="1"/>
    <col min="9" max="9" width="19.625" style="325" customWidth="1"/>
    <col min="10" max="10" width="9.125" style="345" customWidth="1"/>
    <col min="11" max="16384" width="9.125" style="310" customWidth="1"/>
  </cols>
  <sheetData>
    <row r="1" spans="4:9" ht="13.5">
      <c r="D1" s="718" t="s">
        <v>233</v>
      </c>
      <c r="E1" s="718"/>
      <c r="F1" s="718"/>
      <c r="G1" s="718"/>
      <c r="H1" s="718"/>
      <c r="I1" s="718"/>
    </row>
    <row r="2" spans="4:9" ht="13.5">
      <c r="D2" s="718" t="s">
        <v>163</v>
      </c>
      <c r="E2" s="718"/>
      <c r="F2" s="718"/>
      <c r="G2" s="718"/>
      <c r="H2" s="718"/>
      <c r="I2" s="718"/>
    </row>
    <row r="3" spans="4:9" ht="13.5">
      <c r="D3" s="718" t="s">
        <v>220</v>
      </c>
      <c r="E3" s="718"/>
      <c r="F3" s="718"/>
      <c r="G3" s="718"/>
      <c r="H3" s="718"/>
      <c r="I3" s="718"/>
    </row>
    <row r="4" spans="4:9" ht="13.5">
      <c r="D4" s="374"/>
      <c r="E4" s="374"/>
      <c r="F4" s="718" t="s">
        <v>439</v>
      </c>
      <c r="G4" s="718"/>
      <c r="H4" s="718"/>
      <c r="I4" s="718"/>
    </row>
    <row r="7" spans="1:8" ht="17.25">
      <c r="A7" s="719" t="s">
        <v>218</v>
      </c>
      <c r="B7" s="719"/>
      <c r="C7" s="719"/>
      <c r="D7" s="719"/>
      <c r="E7" s="719"/>
      <c r="F7" s="719"/>
      <c r="G7" s="719"/>
      <c r="H7" s="719"/>
    </row>
    <row r="8" spans="1:8" ht="17.25">
      <c r="A8" s="719" t="s">
        <v>219</v>
      </c>
      <c r="B8" s="719"/>
      <c r="C8" s="719"/>
      <c r="D8" s="719"/>
      <c r="E8" s="719"/>
      <c r="F8" s="719"/>
      <c r="G8" s="719"/>
      <c r="H8" s="719"/>
    </row>
    <row r="9" spans="1:8" ht="17.25">
      <c r="A9" s="719" t="s">
        <v>440</v>
      </c>
      <c r="B9" s="719"/>
      <c r="C9" s="719"/>
      <c r="D9" s="719"/>
      <c r="E9" s="719"/>
      <c r="F9" s="719"/>
      <c r="G9" s="719"/>
      <c r="H9" s="719"/>
    </row>
    <row r="11" spans="1:9" ht="71.25" customHeight="1">
      <c r="A11" s="311" t="s">
        <v>25</v>
      </c>
      <c r="B11" s="311" t="s">
        <v>280</v>
      </c>
      <c r="C11" s="318" t="s">
        <v>279</v>
      </c>
      <c r="D11" s="318" t="s">
        <v>173</v>
      </c>
      <c r="E11" s="311" t="s">
        <v>174</v>
      </c>
      <c r="F11" s="375" t="s">
        <v>208</v>
      </c>
      <c r="G11" s="375" t="s">
        <v>175</v>
      </c>
      <c r="H11" s="375" t="s">
        <v>176</v>
      </c>
      <c r="I11" s="375" t="s">
        <v>177</v>
      </c>
    </row>
    <row r="12" spans="1:9" ht="13.5">
      <c r="A12" s="312">
        <v>1</v>
      </c>
      <c r="B12" s="312"/>
      <c r="C12" s="326"/>
      <c r="D12" s="326" t="s">
        <v>178</v>
      </c>
      <c r="E12" s="312">
        <v>3</v>
      </c>
      <c r="F12" s="312">
        <v>4</v>
      </c>
      <c r="G12" s="326" t="s">
        <v>179</v>
      </c>
      <c r="H12" s="326" t="s">
        <v>180</v>
      </c>
      <c r="I12" s="326" t="s">
        <v>209</v>
      </c>
    </row>
    <row r="13" spans="1:9" ht="38.25" customHeight="1">
      <c r="A13" s="311" t="s">
        <v>281</v>
      </c>
      <c r="B13" s="311">
        <v>840</v>
      </c>
      <c r="C13" s="318"/>
      <c r="D13" s="319"/>
      <c r="E13" s="320"/>
      <c r="F13" s="321">
        <f>F14+F17+F23+F29+F33+F51+F55+F61+F80+F98+F111+F124+F150+F164+F170+F174+F92</f>
        <v>238635</v>
      </c>
      <c r="G13" s="321">
        <f>G80+G92+G124</f>
        <v>4452963</v>
      </c>
      <c r="H13" s="321">
        <f>H14+H17+H23+H29+H33+H51+H55+H61+H80+H92+H98+H111+H124+H150+H158+H164+H170+H174</f>
        <v>34897794.8</v>
      </c>
      <c r="I13" s="321">
        <f>I14+I17+I23+I29+I33+I51+I55+I61+I80+I92+I98+I111+I124+I150+I158+I164+I170+I174</f>
        <v>39589392.8</v>
      </c>
    </row>
    <row r="14" spans="1:9" ht="69.75" customHeight="1">
      <c r="A14" s="333" t="s">
        <v>282</v>
      </c>
      <c r="B14" s="334"/>
      <c r="C14" s="335" t="s">
        <v>28</v>
      </c>
      <c r="D14" s="336"/>
      <c r="E14" s="337"/>
      <c r="F14" s="338"/>
      <c r="G14" s="338"/>
      <c r="H14" s="338">
        <f>H15</f>
        <v>1041792.36</v>
      </c>
      <c r="I14" s="338">
        <f>I15</f>
        <v>1041792.36</v>
      </c>
    </row>
    <row r="15" spans="1:10" s="377" customFormat="1" ht="25.5" customHeight="1">
      <c r="A15" s="556" t="s">
        <v>198</v>
      </c>
      <c r="B15" s="557"/>
      <c r="C15" s="558"/>
      <c r="D15" s="559" t="s">
        <v>265</v>
      </c>
      <c r="E15" s="560"/>
      <c r="F15" s="561"/>
      <c r="G15" s="561"/>
      <c r="H15" s="561">
        <f>H16</f>
        <v>1041792.36</v>
      </c>
      <c r="I15" s="561">
        <f>I16</f>
        <v>1041792.36</v>
      </c>
      <c r="J15" s="446"/>
    </row>
    <row r="16" spans="1:9" ht="30" customHeight="1">
      <c r="A16" s="316" t="s">
        <v>100</v>
      </c>
      <c r="C16" s="326"/>
      <c r="D16" s="327" t="s">
        <v>266</v>
      </c>
      <c r="E16" s="328">
        <v>100</v>
      </c>
      <c r="F16" s="329"/>
      <c r="G16" s="329"/>
      <c r="H16" s="329">
        <f>'РАСХ 2021 по целевым статьям'!M118</f>
        <v>1041792.36</v>
      </c>
      <c r="I16" s="329">
        <f>H16</f>
        <v>1041792.36</v>
      </c>
    </row>
    <row r="17" spans="1:9" ht="96.75" customHeight="1">
      <c r="A17" s="333" t="s">
        <v>283</v>
      </c>
      <c r="B17" s="334"/>
      <c r="C17" s="335" t="s">
        <v>33</v>
      </c>
      <c r="D17" s="336"/>
      <c r="E17" s="337"/>
      <c r="F17" s="338"/>
      <c r="G17" s="339"/>
      <c r="H17" s="338">
        <f>H18</f>
        <v>6285435</v>
      </c>
      <c r="I17" s="338">
        <f>I18</f>
        <v>6285435</v>
      </c>
    </row>
    <row r="18" spans="1:10" s="442" customFormat="1" ht="25.5" customHeight="1">
      <c r="A18" s="556" t="s">
        <v>198</v>
      </c>
      <c r="B18" s="557"/>
      <c r="C18" s="558"/>
      <c r="D18" s="559" t="s">
        <v>265</v>
      </c>
      <c r="E18" s="560"/>
      <c r="F18" s="561"/>
      <c r="G18" s="561"/>
      <c r="H18" s="561">
        <f>H19</f>
        <v>6285435</v>
      </c>
      <c r="I18" s="561">
        <f>I19</f>
        <v>6285435</v>
      </c>
      <c r="J18" s="448"/>
    </row>
    <row r="19" spans="1:9" ht="23.25" customHeight="1">
      <c r="A19" s="316" t="s">
        <v>106</v>
      </c>
      <c r="B19" s="327"/>
      <c r="C19" s="326"/>
      <c r="D19" s="327" t="s">
        <v>267</v>
      </c>
      <c r="E19" s="328"/>
      <c r="F19" s="329"/>
      <c r="G19" s="329"/>
      <c r="H19" s="329">
        <f>H20+H21+H22</f>
        <v>6285435</v>
      </c>
      <c r="I19" s="329">
        <f>I20+I21+I22</f>
        <v>6285435</v>
      </c>
    </row>
    <row r="20" spans="1:9" ht="87" customHeight="1">
      <c r="A20" s="316" t="s">
        <v>200</v>
      </c>
      <c r="B20" s="327" t="s">
        <v>181</v>
      </c>
      <c r="C20" s="328"/>
      <c r="D20" s="327"/>
      <c r="E20" s="328">
        <v>100</v>
      </c>
      <c r="F20" s="329"/>
      <c r="G20" s="332"/>
      <c r="H20" s="332">
        <f>'РАСХ 2021 по целевым статьям'!M121</f>
        <v>6263368</v>
      </c>
      <c r="I20" s="329">
        <f>H20</f>
        <v>6263368</v>
      </c>
    </row>
    <row r="21" spans="1:9" ht="41.25">
      <c r="A21" s="316" t="s">
        <v>187</v>
      </c>
      <c r="B21" s="327" t="s">
        <v>181</v>
      </c>
      <c r="C21" s="328"/>
      <c r="D21" s="327"/>
      <c r="E21" s="328">
        <v>200</v>
      </c>
      <c r="F21" s="329"/>
      <c r="G21" s="332"/>
      <c r="H21" s="332">
        <f>'РАСХ 2021 по целевым статьям'!M122</f>
        <v>15180</v>
      </c>
      <c r="I21" s="329">
        <f>H21</f>
        <v>15180</v>
      </c>
    </row>
    <row r="22" spans="1:9" ht="16.5" customHeight="1">
      <c r="A22" s="316" t="s">
        <v>183</v>
      </c>
      <c r="B22" s="213"/>
      <c r="C22" s="310"/>
      <c r="D22" s="327"/>
      <c r="E22" s="328">
        <v>800</v>
      </c>
      <c r="F22" s="329"/>
      <c r="G22" s="332"/>
      <c r="H22" s="332">
        <f>'РАСХ 2021 по целевым статьям'!M123</f>
        <v>6887</v>
      </c>
      <c r="I22" s="329">
        <f>H22</f>
        <v>6887</v>
      </c>
    </row>
    <row r="23" spans="1:9" ht="79.5" customHeight="1">
      <c r="A23" s="333" t="s">
        <v>284</v>
      </c>
      <c r="B23" s="334"/>
      <c r="C23" s="335" t="s">
        <v>224</v>
      </c>
      <c r="D23" s="336"/>
      <c r="E23" s="337"/>
      <c r="F23" s="338"/>
      <c r="G23" s="338"/>
      <c r="H23" s="338">
        <f>H24</f>
        <v>172227.88</v>
      </c>
      <c r="I23" s="338">
        <f aca="true" t="shared" si="0" ref="H23:I25">I24</f>
        <v>172227.88</v>
      </c>
    </row>
    <row r="24" spans="1:10" s="377" customFormat="1" ht="27" customHeight="1">
      <c r="A24" s="556" t="s">
        <v>198</v>
      </c>
      <c r="B24" s="557"/>
      <c r="C24" s="558"/>
      <c r="D24" s="559" t="s">
        <v>265</v>
      </c>
      <c r="E24" s="560"/>
      <c r="F24" s="561"/>
      <c r="G24" s="561"/>
      <c r="H24" s="561">
        <f>H25+H27</f>
        <v>172227.88</v>
      </c>
      <c r="I24" s="561">
        <f>I25+I27</f>
        <v>172227.88</v>
      </c>
      <c r="J24" s="446"/>
    </row>
    <row r="25" spans="1:9" ht="98.25" customHeight="1">
      <c r="A25" s="330" t="s">
        <v>214</v>
      </c>
      <c r="B25" s="312"/>
      <c r="C25" s="326"/>
      <c r="D25" s="327" t="s">
        <v>268</v>
      </c>
      <c r="E25" s="328"/>
      <c r="F25" s="329"/>
      <c r="G25" s="329"/>
      <c r="H25" s="329">
        <f t="shared" si="0"/>
        <v>46400</v>
      </c>
      <c r="I25" s="329">
        <f t="shared" si="0"/>
        <v>46400</v>
      </c>
    </row>
    <row r="26" spans="1:9" ht="13.5">
      <c r="A26" s="314" t="s">
        <v>152</v>
      </c>
      <c r="B26" s="312"/>
      <c r="C26" s="326"/>
      <c r="D26" s="327"/>
      <c r="E26" s="328">
        <v>500</v>
      </c>
      <c r="F26" s="329"/>
      <c r="G26" s="329"/>
      <c r="H26" s="329">
        <f>'РАСХ 2021 по целевым статьям'!M124</f>
        <v>46400</v>
      </c>
      <c r="I26" s="329">
        <f>H26</f>
        <v>46400</v>
      </c>
    </row>
    <row r="27" spans="1:9" ht="78.75" customHeight="1">
      <c r="A27" s="314" t="s">
        <v>296</v>
      </c>
      <c r="B27" s="312"/>
      <c r="C27" s="326"/>
      <c r="D27" s="327" t="s">
        <v>297</v>
      </c>
      <c r="E27" s="328"/>
      <c r="F27" s="329"/>
      <c r="G27" s="329"/>
      <c r="H27" s="329">
        <f>H28</f>
        <v>125827.88</v>
      </c>
      <c r="I27" s="329">
        <f>I28</f>
        <v>125827.88</v>
      </c>
    </row>
    <row r="28" spans="1:9" ht="13.5">
      <c r="A28" s="314" t="s">
        <v>152</v>
      </c>
      <c r="B28" s="312"/>
      <c r="C28" s="326"/>
      <c r="D28" s="327"/>
      <c r="E28" s="328">
        <v>500</v>
      </c>
      <c r="F28" s="329"/>
      <c r="G28" s="329"/>
      <c r="H28" s="329">
        <f>'РАСХ 2021 по целевым статьям'!M127</f>
        <v>125827.88</v>
      </c>
      <c r="I28" s="329">
        <f>F28+G28+H28</f>
        <v>125827.88</v>
      </c>
    </row>
    <row r="29" spans="1:9" ht="24" customHeight="1">
      <c r="A29" s="340" t="s">
        <v>110</v>
      </c>
      <c r="B29" s="334"/>
      <c r="C29" s="335" t="s">
        <v>225</v>
      </c>
      <c r="D29" s="336" t="s">
        <v>265</v>
      </c>
      <c r="E29" s="337"/>
      <c r="F29" s="338"/>
      <c r="G29" s="338"/>
      <c r="H29" s="338">
        <f>H31</f>
        <v>100000</v>
      </c>
      <c r="I29" s="338">
        <f>I31</f>
        <v>100000</v>
      </c>
    </row>
    <row r="30" spans="1:10" s="377" customFormat="1" ht="36" customHeight="1">
      <c r="A30" s="556" t="s">
        <v>198</v>
      </c>
      <c r="B30" s="557"/>
      <c r="C30" s="558"/>
      <c r="D30" s="559" t="s">
        <v>265</v>
      </c>
      <c r="E30" s="560"/>
      <c r="F30" s="561"/>
      <c r="G30" s="561"/>
      <c r="H30" s="561">
        <f>H31</f>
        <v>100000</v>
      </c>
      <c r="I30" s="561">
        <f>I31</f>
        <v>100000</v>
      </c>
      <c r="J30" s="446"/>
    </row>
    <row r="31" spans="1:9" ht="47.25" customHeight="1">
      <c r="A31" s="316" t="s">
        <v>292</v>
      </c>
      <c r="B31" s="310"/>
      <c r="C31" s="224" t="s">
        <v>181</v>
      </c>
      <c r="D31" s="327" t="s">
        <v>269</v>
      </c>
      <c r="E31" s="328"/>
      <c r="F31" s="329"/>
      <c r="G31" s="329"/>
      <c r="H31" s="329">
        <f>H32</f>
        <v>100000</v>
      </c>
      <c r="I31" s="329">
        <f>I32</f>
        <v>100000</v>
      </c>
    </row>
    <row r="32" spans="1:9" ht="28.5" customHeight="1">
      <c r="A32" s="316" t="s">
        <v>183</v>
      </c>
      <c r="B32" s="213"/>
      <c r="C32" s="310"/>
      <c r="D32" s="327"/>
      <c r="E32" s="328">
        <v>800</v>
      </c>
      <c r="F32" s="329"/>
      <c r="G32" s="329"/>
      <c r="H32" s="329">
        <f>'РАСХ 2021 по целевым статьям'!M129</f>
        <v>100000</v>
      </c>
      <c r="I32" s="329">
        <f>H32</f>
        <v>100000</v>
      </c>
    </row>
    <row r="33" spans="1:10" s="377" customFormat="1" ht="27">
      <c r="A33" s="333" t="s">
        <v>40</v>
      </c>
      <c r="B33" s="334"/>
      <c r="C33" s="335" t="s">
        <v>226</v>
      </c>
      <c r="D33" s="336"/>
      <c r="E33" s="337"/>
      <c r="F33" s="338"/>
      <c r="G33" s="338"/>
      <c r="H33" s="339">
        <f>H34</f>
        <v>1245700</v>
      </c>
      <c r="I33" s="339">
        <f>I34</f>
        <v>1245700</v>
      </c>
      <c r="J33" s="446"/>
    </row>
    <row r="34" spans="1:10" s="442" customFormat="1" ht="57.75" customHeight="1">
      <c r="A34" s="556" t="s">
        <v>285</v>
      </c>
      <c r="B34" s="577"/>
      <c r="C34" s="558"/>
      <c r="D34" s="559" t="s">
        <v>248</v>
      </c>
      <c r="E34" s="560"/>
      <c r="F34" s="561"/>
      <c r="G34" s="561"/>
      <c r="H34" s="561">
        <f>H35+H47</f>
        <v>1245700</v>
      </c>
      <c r="I34" s="561">
        <f>I35+I47</f>
        <v>1245700</v>
      </c>
      <c r="J34" s="448"/>
    </row>
    <row r="35" spans="1:14" s="359" customFormat="1" ht="50.25" customHeight="1">
      <c r="A35" s="571" t="s">
        <v>286</v>
      </c>
      <c r="B35" s="574"/>
      <c r="C35" s="563"/>
      <c r="D35" s="573" t="s">
        <v>252</v>
      </c>
      <c r="E35" s="572"/>
      <c r="F35" s="566"/>
      <c r="G35" s="566">
        <f>G36+G42</f>
        <v>0</v>
      </c>
      <c r="H35" s="566">
        <f>H36+H42</f>
        <v>953600</v>
      </c>
      <c r="I35" s="566">
        <f>I36+I42</f>
        <v>953600</v>
      </c>
      <c r="J35" s="447"/>
      <c r="N35" s="359">
        <v>1</v>
      </c>
    </row>
    <row r="36" spans="1:9" ht="71.25" customHeight="1">
      <c r="A36" s="551" t="s">
        <v>404</v>
      </c>
      <c r="B36" s="352"/>
      <c r="C36" s="326"/>
      <c r="D36" s="322" t="s">
        <v>515</v>
      </c>
      <c r="E36" s="400"/>
      <c r="F36" s="329"/>
      <c r="G36" s="329"/>
      <c r="H36" s="329">
        <f>H37+H39</f>
        <v>756900</v>
      </c>
      <c r="I36" s="329">
        <f>I37+I39</f>
        <v>756900</v>
      </c>
    </row>
    <row r="37" spans="1:9" ht="30" customHeight="1">
      <c r="A37" s="552" t="s">
        <v>441</v>
      </c>
      <c r="B37" s="352"/>
      <c r="C37" s="326"/>
      <c r="D37" s="327" t="s">
        <v>516</v>
      </c>
      <c r="E37" s="400"/>
      <c r="F37" s="329"/>
      <c r="G37" s="329"/>
      <c r="H37" s="329">
        <f>H38</f>
        <v>300000</v>
      </c>
      <c r="I37" s="329">
        <f>I38</f>
        <v>300000</v>
      </c>
    </row>
    <row r="38" spans="1:9" ht="36" customHeight="1">
      <c r="A38" s="552" t="s">
        <v>187</v>
      </c>
      <c r="B38" s="352"/>
      <c r="C38" s="326"/>
      <c r="D38" s="327" t="s">
        <v>181</v>
      </c>
      <c r="E38" s="400">
        <v>200</v>
      </c>
      <c r="F38" s="329"/>
      <c r="G38" s="329"/>
      <c r="H38" s="329">
        <f>'РАСХ 2021 по целевым статьям'!M87</f>
        <v>300000</v>
      </c>
      <c r="I38" s="329">
        <f>H38</f>
        <v>300000</v>
      </c>
    </row>
    <row r="39" spans="1:9" ht="50.25" customHeight="1">
      <c r="A39" s="552" t="s">
        <v>407</v>
      </c>
      <c r="B39" s="352"/>
      <c r="C39" s="326"/>
      <c r="D39" s="327" t="s">
        <v>517</v>
      </c>
      <c r="E39" s="400"/>
      <c r="F39" s="329"/>
      <c r="G39" s="329"/>
      <c r="H39" s="329">
        <f>H40+H41</f>
        <v>456900</v>
      </c>
      <c r="I39" s="329">
        <f>I40+I41</f>
        <v>456900</v>
      </c>
    </row>
    <row r="40" spans="1:9" ht="41.25">
      <c r="A40" s="552" t="s">
        <v>187</v>
      </c>
      <c r="B40" s="352"/>
      <c r="C40" s="326"/>
      <c r="D40" s="327" t="s">
        <v>181</v>
      </c>
      <c r="E40" s="400">
        <v>200</v>
      </c>
      <c r="F40" s="329"/>
      <c r="G40" s="329"/>
      <c r="H40" s="329">
        <f>'РАСХ 2021 по целевым статьям'!L89</f>
        <v>97431</v>
      </c>
      <c r="I40" s="329">
        <f>H40</f>
        <v>97431</v>
      </c>
    </row>
    <row r="41" spans="1:9" ht="13.5">
      <c r="A41" s="552" t="s">
        <v>183</v>
      </c>
      <c r="B41" s="352"/>
      <c r="C41" s="326"/>
      <c r="D41" s="327"/>
      <c r="E41" s="400">
        <v>800</v>
      </c>
      <c r="F41" s="329"/>
      <c r="G41" s="329"/>
      <c r="H41" s="329">
        <f>'РАСХ 2021 по целевым статьям'!M90</f>
        <v>359469</v>
      </c>
      <c r="I41" s="329">
        <f>H41</f>
        <v>359469</v>
      </c>
    </row>
    <row r="42" spans="1:9" ht="89.25" customHeight="1">
      <c r="A42" s="551" t="s">
        <v>507</v>
      </c>
      <c r="B42" s="352"/>
      <c r="C42" s="326"/>
      <c r="D42" s="322" t="s">
        <v>518</v>
      </c>
      <c r="E42" s="400"/>
      <c r="F42" s="329">
        <f>F43+F94+F96+F45</f>
        <v>0</v>
      </c>
      <c r="G42" s="329"/>
      <c r="H42" s="329">
        <f>H43+H45</f>
        <v>196700</v>
      </c>
      <c r="I42" s="329">
        <f>I43+I45</f>
        <v>196700</v>
      </c>
    </row>
    <row r="43" spans="1:9" ht="54.75">
      <c r="A43" s="552" t="s">
        <v>406</v>
      </c>
      <c r="B43" s="352"/>
      <c r="C43" s="326"/>
      <c r="D43" s="327" t="s">
        <v>520</v>
      </c>
      <c r="E43" s="400"/>
      <c r="F43" s="329"/>
      <c r="G43" s="329"/>
      <c r="H43" s="329">
        <f>H44</f>
        <v>46700</v>
      </c>
      <c r="I43" s="329">
        <f>I44</f>
        <v>46700</v>
      </c>
    </row>
    <row r="44" spans="1:9" ht="13.5">
      <c r="A44" s="552" t="s">
        <v>183</v>
      </c>
      <c r="B44" s="352"/>
      <c r="C44" s="326"/>
      <c r="D44" s="327" t="s">
        <v>181</v>
      </c>
      <c r="E44" s="400">
        <v>800</v>
      </c>
      <c r="F44" s="329"/>
      <c r="G44" s="329"/>
      <c r="H44" s="329">
        <f>'РАСХ 2021 по целевым статьям'!M95</f>
        <v>46700</v>
      </c>
      <c r="I44" s="329">
        <f>H44</f>
        <v>46700</v>
      </c>
    </row>
    <row r="45" spans="1:9" ht="69">
      <c r="A45" s="552" t="s">
        <v>511</v>
      </c>
      <c r="B45" s="352"/>
      <c r="C45" s="326"/>
      <c r="D45" s="327" t="s">
        <v>523</v>
      </c>
      <c r="E45" s="341"/>
      <c r="F45" s="329"/>
      <c r="G45" s="329"/>
      <c r="H45" s="329">
        <f>H46</f>
        <v>150000</v>
      </c>
      <c r="I45" s="329">
        <f>I46</f>
        <v>150000</v>
      </c>
    </row>
    <row r="46" spans="1:9" ht="41.25" customHeight="1">
      <c r="A46" s="316" t="s">
        <v>187</v>
      </c>
      <c r="B46" s="213" t="s">
        <v>181</v>
      </c>
      <c r="C46" s="328"/>
      <c r="D46" s="327"/>
      <c r="E46" s="328">
        <v>200</v>
      </c>
      <c r="F46" s="329"/>
      <c r="G46" s="329"/>
      <c r="H46" s="329">
        <f>'РАСХ 2021 по целевым статьям'!L101</f>
        <v>150000</v>
      </c>
      <c r="I46" s="329">
        <f>H46</f>
        <v>150000</v>
      </c>
    </row>
    <row r="47" spans="1:10" s="359" customFormat="1" ht="47.25" customHeight="1">
      <c r="A47" s="571" t="s">
        <v>359</v>
      </c>
      <c r="B47" s="571"/>
      <c r="C47" s="571"/>
      <c r="D47" s="574" t="s">
        <v>358</v>
      </c>
      <c r="E47" s="575"/>
      <c r="F47" s="575"/>
      <c r="G47" s="575"/>
      <c r="H47" s="576">
        <f aca="true" t="shared" si="1" ref="H47:I49">H48</f>
        <v>292100</v>
      </c>
      <c r="I47" s="576">
        <f t="shared" si="1"/>
        <v>292100</v>
      </c>
      <c r="J47" s="447"/>
    </row>
    <row r="48" spans="1:9" ht="111.75" customHeight="1">
      <c r="A48" s="508" t="s">
        <v>430</v>
      </c>
      <c r="B48" s="327"/>
      <c r="C48" s="328"/>
      <c r="D48" s="327" t="s">
        <v>524</v>
      </c>
      <c r="E48" s="384"/>
      <c r="F48" s="384"/>
      <c r="G48" s="384"/>
      <c r="H48" s="460">
        <f t="shared" si="1"/>
        <v>292100</v>
      </c>
      <c r="I48" s="460">
        <f t="shared" si="1"/>
        <v>292100</v>
      </c>
    </row>
    <row r="49" spans="1:9" ht="69">
      <c r="A49" s="570" t="s">
        <v>431</v>
      </c>
      <c r="B49" s="327"/>
      <c r="C49" s="328"/>
      <c r="D49" s="327" t="s">
        <v>525</v>
      </c>
      <c r="E49" s="384"/>
      <c r="F49" s="384"/>
      <c r="G49" s="384"/>
      <c r="H49" s="460">
        <f t="shared" si="1"/>
        <v>292100</v>
      </c>
      <c r="I49" s="460">
        <f t="shared" si="1"/>
        <v>292100</v>
      </c>
    </row>
    <row r="50" spans="1:9" ht="41.25">
      <c r="A50" s="316" t="s">
        <v>187</v>
      </c>
      <c r="B50" s="327"/>
      <c r="C50" s="328"/>
      <c r="D50" s="329"/>
      <c r="E50" s="364">
        <v>200</v>
      </c>
      <c r="F50" s="384"/>
      <c r="G50" s="384"/>
      <c r="H50" s="460">
        <f>'РАСХ 2021 по целевым статьям'!M104</f>
        <v>292100</v>
      </c>
      <c r="I50" s="460">
        <f>H50</f>
        <v>292100</v>
      </c>
    </row>
    <row r="51" spans="1:10" s="377" customFormat="1" ht="27">
      <c r="A51" s="340" t="s">
        <v>287</v>
      </c>
      <c r="B51" s="334"/>
      <c r="C51" s="335" t="s">
        <v>43</v>
      </c>
      <c r="D51" s="336"/>
      <c r="E51" s="337"/>
      <c r="F51" s="338">
        <f>F52</f>
        <v>238635</v>
      </c>
      <c r="G51" s="338"/>
      <c r="H51" s="338"/>
      <c r="I51" s="338">
        <f>I52</f>
        <v>238635</v>
      </c>
      <c r="J51" s="446"/>
    </row>
    <row r="52" spans="1:10" s="377" customFormat="1" ht="23.25" customHeight="1">
      <c r="A52" s="556" t="s">
        <v>198</v>
      </c>
      <c r="B52" s="557"/>
      <c r="C52" s="558"/>
      <c r="D52" s="559" t="s">
        <v>265</v>
      </c>
      <c r="E52" s="560"/>
      <c r="F52" s="561">
        <f>F53</f>
        <v>238635</v>
      </c>
      <c r="G52" s="578"/>
      <c r="H52" s="561"/>
      <c r="I52" s="561">
        <f>I53</f>
        <v>238635</v>
      </c>
      <c r="J52" s="446"/>
    </row>
    <row r="53" spans="1:9" ht="54.75">
      <c r="A53" s="316" t="s">
        <v>161</v>
      </c>
      <c r="B53" s="310"/>
      <c r="C53" s="326"/>
      <c r="D53" s="327" t="s">
        <v>270</v>
      </c>
      <c r="E53" s="328"/>
      <c r="F53" s="329">
        <f>F54</f>
        <v>238635</v>
      </c>
      <c r="G53" s="329"/>
      <c r="H53" s="329"/>
      <c r="I53" s="329">
        <f>I54</f>
        <v>238635</v>
      </c>
    </row>
    <row r="54" spans="1:9" ht="82.5">
      <c r="A54" s="316" t="s">
        <v>200</v>
      </c>
      <c r="B54" s="327" t="s">
        <v>181</v>
      </c>
      <c r="C54" s="328"/>
      <c r="D54" s="327"/>
      <c r="E54" s="328">
        <v>100</v>
      </c>
      <c r="F54" s="329">
        <f>'РАСХ 2021 по целевым статьям'!M134</f>
        <v>238635</v>
      </c>
      <c r="G54" s="329"/>
      <c r="H54" s="329"/>
      <c r="I54" s="329">
        <f>F54</f>
        <v>238635</v>
      </c>
    </row>
    <row r="55" spans="1:9" ht="65.25" customHeight="1">
      <c r="A55" s="340" t="s">
        <v>475</v>
      </c>
      <c r="B55" s="340"/>
      <c r="C55" s="335" t="s">
        <v>444</v>
      </c>
      <c r="D55" s="342"/>
      <c r="E55" s="343"/>
      <c r="F55" s="344"/>
      <c r="G55" s="344"/>
      <c r="H55" s="344">
        <f aca="true" t="shared" si="2" ref="H55:I59">H56</f>
        <v>150000</v>
      </c>
      <c r="I55" s="344">
        <f t="shared" si="2"/>
        <v>150000</v>
      </c>
    </row>
    <row r="56" spans="1:9" ht="42.75">
      <c r="A56" s="556" t="s">
        <v>328</v>
      </c>
      <c r="B56" s="557"/>
      <c r="C56" s="558"/>
      <c r="D56" s="559" t="s">
        <v>323</v>
      </c>
      <c r="E56" s="560"/>
      <c r="F56" s="561"/>
      <c r="G56" s="561"/>
      <c r="H56" s="561">
        <f t="shared" si="2"/>
        <v>150000</v>
      </c>
      <c r="I56" s="561">
        <f t="shared" si="2"/>
        <v>150000</v>
      </c>
    </row>
    <row r="57" spans="1:9" ht="91.5" customHeight="1">
      <c r="A57" s="316" t="s">
        <v>514</v>
      </c>
      <c r="B57" s="327"/>
      <c r="C57" s="326"/>
      <c r="D57" s="327" t="s">
        <v>324</v>
      </c>
      <c r="E57" s="328"/>
      <c r="F57" s="329"/>
      <c r="G57" s="329"/>
      <c r="H57" s="329">
        <f t="shared" si="2"/>
        <v>150000</v>
      </c>
      <c r="I57" s="329">
        <f t="shared" si="2"/>
        <v>150000</v>
      </c>
    </row>
    <row r="58" spans="1:9" ht="39" customHeight="1">
      <c r="A58" s="316" t="s">
        <v>325</v>
      </c>
      <c r="B58" s="327"/>
      <c r="C58" s="326"/>
      <c r="D58" s="327" t="s">
        <v>326</v>
      </c>
      <c r="E58" s="328"/>
      <c r="F58" s="329"/>
      <c r="G58" s="329"/>
      <c r="H58" s="329">
        <f t="shared" si="2"/>
        <v>150000</v>
      </c>
      <c r="I58" s="329">
        <f t="shared" si="2"/>
        <v>150000</v>
      </c>
    </row>
    <row r="59" spans="1:9" ht="108.75" customHeight="1">
      <c r="A59" s="316" t="s">
        <v>443</v>
      </c>
      <c r="B59" s="287"/>
      <c r="C59" s="326"/>
      <c r="D59" s="327" t="s">
        <v>388</v>
      </c>
      <c r="E59" s="328"/>
      <c r="F59" s="329"/>
      <c r="G59" s="329"/>
      <c r="H59" s="329">
        <f t="shared" si="2"/>
        <v>150000</v>
      </c>
      <c r="I59" s="329">
        <f t="shared" si="2"/>
        <v>150000</v>
      </c>
    </row>
    <row r="60" spans="1:9" ht="41.25">
      <c r="A60" s="316" t="s">
        <v>187</v>
      </c>
      <c r="B60" s="327" t="s">
        <v>181</v>
      </c>
      <c r="C60" s="328"/>
      <c r="D60" s="327"/>
      <c r="E60" s="328">
        <v>200</v>
      </c>
      <c r="F60" s="329"/>
      <c r="G60" s="329"/>
      <c r="H60" s="329">
        <f>'РАСХ 2021 по целевым статьям'!M35</f>
        <v>150000</v>
      </c>
      <c r="I60" s="329">
        <f>H60</f>
        <v>150000</v>
      </c>
    </row>
    <row r="61" spans="1:9" ht="66.75" customHeight="1">
      <c r="A61" s="579" t="s">
        <v>50</v>
      </c>
      <c r="B61" s="336"/>
      <c r="C61" s="336" t="s">
        <v>49</v>
      </c>
      <c r="D61" s="336"/>
      <c r="E61" s="337"/>
      <c r="F61" s="338"/>
      <c r="G61" s="338"/>
      <c r="H61" s="338">
        <f>H62</f>
        <v>110400</v>
      </c>
      <c r="I61" s="338">
        <f>H61</f>
        <v>110400</v>
      </c>
    </row>
    <row r="62" spans="1:11" ht="69" customHeight="1">
      <c r="A62" s="580" t="s">
        <v>308</v>
      </c>
      <c r="B62" s="553"/>
      <c r="C62" s="554"/>
      <c r="D62" s="559" t="s">
        <v>309</v>
      </c>
      <c r="E62" s="554"/>
      <c r="F62" s="555"/>
      <c r="G62" s="555"/>
      <c r="H62" s="555">
        <f>H63+H67+H72+H76</f>
        <v>110400</v>
      </c>
      <c r="I62" s="555">
        <f>H62</f>
        <v>110400</v>
      </c>
      <c r="K62" s="424"/>
    </row>
    <row r="63" spans="1:11" ht="90" customHeight="1">
      <c r="A63" s="581" t="s">
        <v>496</v>
      </c>
      <c r="B63" s="573"/>
      <c r="C63" s="565"/>
      <c r="D63" s="582" t="s">
        <v>311</v>
      </c>
      <c r="E63" s="565"/>
      <c r="F63" s="566"/>
      <c r="G63" s="566"/>
      <c r="H63" s="566">
        <f aca="true" t="shared" si="3" ref="H63:I65">H64</f>
        <v>1000</v>
      </c>
      <c r="I63" s="566">
        <f t="shared" si="3"/>
        <v>1000</v>
      </c>
      <c r="K63" s="430"/>
    </row>
    <row r="64" spans="1:11" ht="95.25" customHeight="1">
      <c r="A64" s="366" t="s">
        <v>310</v>
      </c>
      <c r="B64" s="327"/>
      <c r="C64" s="328"/>
      <c r="D64" s="322" t="s">
        <v>312</v>
      </c>
      <c r="E64" s="328"/>
      <c r="F64" s="329"/>
      <c r="G64" s="329"/>
      <c r="H64" s="329">
        <f t="shared" si="3"/>
        <v>1000</v>
      </c>
      <c r="I64" s="329">
        <f t="shared" si="3"/>
        <v>1000</v>
      </c>
      <c r="K64" s="430"/>
    </row>
    <row r="65" spans="1:11" ht="87.75" customHeight="1">
      <c r="A65" s="366" t="s">
        <v>501</v>
      </c>
      <c r="B65" s="327"/>
      <c r="C65" s="328"/>
      <c r="D65" s="322" t="s">
        <v>384</v>
      </c>
      <c r="E65" s="328"/>
      <c r="F65" s="329"/>
      <c r="G65" s="329"/>
      <c r="H65" s="329">
        <f t="shared" si="3"/>
        <v>1000</v>
      </c>
      <c r="I65" s="329">
        <f t="shared" si="3"/>
        <v>1000</v>
      </c>
      <c r="K65" s="430"/>
    </row>
    <row r="66" spans="1:11" ht="41.25">
      <c r="A66" s="316" t="s">
        <v>187</v>
      </c>
      <c r="B66" s="327"/>
      <c r="C66" s="328"/>
      <c r="D66" s="322"/>
      <c r="E66" s="328">
        <v>200</v>
      </c>
      <c r="F66" s="329"/>
      <c r="G66" s="329"/>
      <c r="H66" s="329">
        <f>'РАСХ 2021 по целевым статьям'!M16</f>
        <v>1000</v>
      </c>
      <c r="I66" s="329">
        <f>H66</f>
        <v>1000</v>
      </c>
      <c r="K66" s="423"/>
    </row>
    <row r="67" spans="1:11" ht="100.5">
      <c r="A67" s="581" t="s">
        <v>497</v>
      </c>
      <c r="B67" s="573"/>
      <c r="C67" s="565"/>
      <c r="D67" s="582" t="s">
        <v>314</v>
      </c>
      <c r="E67" s="565"/>
      <c r="F67" s="566"/>
      <c r="G67" s="566"/>
      <c r="H67" s="566">
        <f>H68</f>
        <v>89400</v>
      </c>
      <c r="I67" s="566">
        <f>I68</f>
        <v>89400</v>
      </c>
      <c r="K67" s="430"/>
    </row>
    <row r="68" spans="1:11" ht="84" customHeight="1">
      <c r="A68" s="314" t="s">
        <v>316</v>
      </c>
      <c r="B68" s="327"/>
      <c r="C68" s="328"/>
      <c r="D68" s="327" t="s">
        <v>315</v>
      </c>
      <c r="E68" s="328"/>
      <c r="F68" s="329"/>
      <c r="G68" s="329"/>
      <c r="H68" s="329">
        <f>H69</f>
        <v>89400</v>
      </c>
      <c r="I68" s="329">
        <f>I69</f>
        <v>89400</v>
      </c>
      <c r="K68" s="430"/>
    </row>
    <row r="69" spans="1:11" ht="27">
      <c r="A69" s="316" t="s">
        <v>373</v>
      </c>
      <c r="B69" s="322"/>
      <c r="C69" s="328"/>
      <c r="D69" s="327" t="s">
        <v>446</v>
      </c>
      <c r="E69" s="328"/>
      <c r="F69" s="329"/>
      <c r="G69" s="329"/>
      <c r="H69" s="329">
        <f>H70+H71</f>
        <v>89400</v>
      </c>
      <c r="I69" s="329">
        <f>I70+I71</f>
        <v>89400</v>
      </c>
      <c r="K69" s="430"/>
    </row>
    <row r="70" spans="1:11" ht="82.5">
      <c r="A70" s="316" t="s">
        <v>200</v>
      </c>
      <c r="B70" s="327"/>
      <c r="C70" s="328"/>
      <c r="D70" s="327"/>
      <c r="E70" s="328">
        <v>100</v>
      </c>
      <c r="F70" s="329"/>
      <c r="G70" s="329"/>
      <c r="H70" s="329">
        <f>'РАСХ 2021 по целевым статьям'!L21</f>
        <v>62400</v>
      </c>
      <c r="I70" s="329">
        <f>H70</f>
        <v>62400</v>
      </c>
      <c r="K70" s="423"/>
    </row>
    <row r="71" spans="1:11" ht="41.25">
      <c r="A71" s="316" t="s">
        <v>187</v>
      </c>
      <c r="B71" s="327"/>
      <c r="C71" s="328"/>
      <c r="D71" s="327"/>
      <c r="E71" s="328">
        <v>200</v>
      </c>
      <c r="F71" s="329"/>
      <c r="G71" s="329"/>
      <c r="H71" s="329">
        <f>'РАСХ 2021 по целевым статьям'!L22</f>
        <v>27000</v>
      </c>
      <c r="I71" s="329">
        <f>H71</f>
        <v>27000</v>
      </c>
      <c r="K71" s="423"/>
    </row>
    <row r="72" spans="1:11" ht="100.5">
      <c r="A72" s="581" t="s">
        <v>498</v>
      </c>
      <c r="B72" s="573"/>
      <c r="C72" s="565"/>
      <c r="D72" s="582" t="s">
        <v>317</v>
      </c>
      <c r="E72" s="565"/>
      <c r="F72" s="566"/>
      <c r="G72" s="566"/>
      <c r="H72" s="566">
        <f aca="true" t="shared" si="4" ref="H72:I74">H73</f>
        <v>10000</v>
      </c>
      <c r="I72" s="566">
        <f t="shared" si="4"/>
        <v>10000</v>
      </c>
      <c r="K72" s="430"/>
    </row>
    <row r="73" spans="1:11" ht="96.75" customHeight="1">
      <c r="A73" s="315" t="s">
        <v>385</v>
      </c>
      <c r="B73" s="327"/>
      <c r="C73" s="445"/>
      <c r="D73" s="322" t="s">
        <v>318</v>
      </c>
      <c r="E73" s="328"/>
      <c r="F73" s="329"/>
      <c r="G73" s="329"/>
      <c r="H73" s="329">
        <f t="shared" si="4"/>
        <v>10000</v>
      </c>
      <c r="I73" s="329">
        <f t="shared" si="4"/>
        <v>10000</v>
      </c>
      <c r="K73" s="430"/>
    </row>
    <row r="74" spans="1:11" ht="110.25">
      <c r="A74" s="366" t="s">
        <v>502</v>
      </c>
      <c r="B74" s="327"/>
      <c r="C74" s="328"/>
      <c r="D74" s="322" t="s">
        <v>387</v>
      </c>
      <c r="E74" s="328"/>
      <c r="F74" s="329"/>
      <c r="G74" s="329"/>
      <c r="H74" s="329">
        <f t="shared" si="4"/>
        <v>10000</v>
      </c>
      <c r="I74" s="329">
        <f t="shared" si="4"/>
        <v>10000</v>
      </c>
      <c r="K74" s="430"/>
    </row>
    <row r="75" spans="1:11" ht="41.25">
      <c r="A75" s="316" t="s">
        <v>187</v>
      </c>
      <c r="B75" s="327"/>
      <c r="C75" s="328"/>
      <c r="D75" s="322"/>
      <c r="E75" s="328">
        <v>200</v>
      </c>
      <c r="F75" s="329"/>
      <c r="G75" s="329"/>
      <c r="H75" s="329">
        <f>'РАСХ 2021 по целевым статьям'!M25</f>
        <v>10000</v>
      </c>
      <c r="I75" s="329">
        <f>H75</f>
        <v>10000</v>
      </c>
      <c r="K75" s="423"/>
    </row>
    <row r="76" spans="1:11" ht="72">
      <c r="A76" s="581" t="s">
        <v>381</v>
      </c>
      <c r="B76" s="573"/>
      <c r="C76" s="565"/>
      <c r="D76" s="582" t="s">
        <v>320</v>
      </c>
      <c r="E76" s="565"/>
      <c r="F76" s="566"/>
      <c r="G76" s="566"/>
      <c r="H76" s="566">
        <f aca="true" t="shared" si="5" ref="H76:I78">H77</f>
        <v>10000</v>
      </c>
      <c r="I76" s="566">
        <f t="shared" si="5"/>
        <v>10000</v>
      </c>
      <c r="K76" s="430"/>
    </row>
    <row r="77" spans="1:11" ht="83.25" customHeight="1">
      <c r="A77" s="315" t="s">
        <v>322</v>
      </c>
      <c r="B77" s="327"/>
      <c r="C77" s="328"/>
      <c r="D77" s="322" t="s">
        <v>321</v>
      </c>
      <c r="E77" s="328"/>
      <c r="F77" s="329"/>
      <c r="G77" s="329"/>
      <c r="H77" s="329">
        <f t="shared" si="5"/>
        <v>10000</v>
      </c>
      <c r="I77" s="329">
        <f t="shared" si="5"/>
        <v>10000</v>
      </c>
      <c r="K77" s="430"/>
    </row>
    <row r="78" spans="1:11" ht="81" customHeight="1">
      <c r="A78" s="315" t="s">
        <v>503</v>
      </c>
      <c r="B78" s="327"/>
      <c r="C78" s="328"/>
      <c r="D78" s="322" t="s">
        <v>383</v>
      </c>
      <c r="E78" s="328"/>
      <c r="F78" s="329"/>
      <c r="G78" s="329"/>
      <c r="H78" s="329">
        <f t="shared" si="5"/>
        <v>10000</v>
      </c>
      <c r="I78" s="329">
        <f t="shared" si="5"/>
        <v>10000</v>
      </c>
      <c r="K78" s="430"/>
    </row>
    <row r="79" spans="1:11" ht="41.25">
      <c r="A79" s="316" t="s">
        <v>187</v>
      </c>
      <c r="B79" s="327"/>
      <c r="C79" s="328"/>
      <c r="D79" s="322"/>
      <c r="E79" s="328">
        <v>200</v>
      </c>
      <c r="F79" s="329"/>
      <c r="G79" s="329"/>
      <c r="H79" s="329">
        <f>'РАСХ 2021 по целевым статьям'!M29</f>
        <v>10000</v>
      </c>
      <c r="I79" s="329">
        <f>H79</f>
        <v>10000</v>
      </c>
      <c r="K79" s="430"/>
    </row>
    <row r="80" spans="1:11" ht="30" customHeight="1">
      <c r="A80" s="340" t="s">
        <v>288</v>
      </c>
      <c r="B80" s="334"/>
      <c r="C80" s="335" t="s">
        <v>227</v>
      </c>
      <c r="D80" s="336"/>
      <c r="E80" s="337"/>
      <c r="F80" s="338"/>
      <c r="G80" s="338">
        <f aca="true" t="shared" si="6" ref="G80:I82">G81</f>
        <v>4268780</v>
      </c>
      <c r="H80" s="338">
        <f t="shared" si="6"/>
        <v>5895053.56</v>
      </c>
      <c r="I80" s="338">
        <f t="shared" si="6"/>
        <v>10163833.559999999</v>
      </c>
      <c r="K80" s="423"/>
    </row>
    <row r="81" spans="1:11" ht="55.5" customHeight="1">
      <c r="A81" s="584" t="s">
        <v>213</v>
      </c>
      <c r="B81" s="585"/>
      <c r="C81" s="586"/>
      <c r="D81" s="587" t="s">
        <v>258</v>
      </c>
      <c r="E81" s="588"/>
      <c r="F81" s="589"/>
      <c r="G81" s="589">
        <f t="shared" si="6"/>
        <v>4268780</v>
      </c>
      <c r="H81" s="589">
        <f t="shared" si="6"/>
        <v>5895053.56</v>
      </c>
      <c r="I81" s="589">
        <f t="shared" si="6"/>
        <v>10163833.559999999</v>
      </c>
      <c r="K81" s="444"/>
    </row>
    <row r="82" spans="1:9" ht="59.25" customHeight="1">
      <c r="A82" s="562" t="s">
        <v>259</v>
      </c>
      <c r="B82" s="568"/>
      <c r="C82" s="569"/>
      <c r="D82" s="564" t="s">
        <v>260</v>
      </c>
      <c r="E82" s="593"/>
      <c r="F82" s="567"/>
      <c r="G82" s="567">
        <f t="shared" si="6"/>
        <v>4268780</v>
      </c>
      <c r="H82" s="567">
        <f t="shared" si="6"/>
        <v>5895053.56</v>
      </c>
      <c r="I82" s="567">
        <f t="shared" si="6"/>
        <v>10163833.559999999</v>
      </c>
    </row>
    <row r="83" spans="1:9" ht="69">
      <c r="A83" s="316" t="s">
        <v>261</v>
      </c>
      <c r="B83" s="312"/>
      <c r="C83" s="326"/>
      <c r="D83" s="327" t="s">
        <v>262</v>
      </c>
      <c r="E83" s="328"/>
      <c r="F83" s="329">
        <f>F84+F86+F88+F90</f>
        <v>0</v>
      </c>
      <c r="G83" s="329">
        <f>G84+G86+G88+G90</f>
        <v>4268780</v>
      </c>
      <c r="H83" s="329">
        <f>H84+H86+H88+H90</f>
        <v>5895053.56</v>
      </c>
      <c r="I83" s="329">
        <f>I84+I86+I88+I90</f>
        <v>10163833.559999999</v>
      </c>
    </row>
    <row r="84" spans="1:9" ht="82.5">
      <c r="A84" s="316" t="s">
        <v>263</v>
      </c>
      <c r="B84" s="345"/>
      <c r="C84" s="326"/>
      <c r="D84" s="327" t="s">
        <v>264</v>
      </c>
      <c r="E84" s="328"/>
      <c r="F84" s="329"/>
      <c r="G84" s="329"/>
      <c r="H84" s="329">
        <f>H85</f>
        <v>3922186.13</v>
      </c>
      <c r="I84" s="329">
        <f>H84</f>
        <v>3922186.13</v>
      </c>
    </row>
    <row r="85" spans="1:9" ht="41.25">
      <c r="A85" s="316" t="s">
        <v>187</v>
      </c>
      <c r="B85" s="327" t="s">
        <v>181</v>
      </c>
      <c r="C85" s="328"/>
      <c r="D85" s="327"/>
      <c r="E85" s="328">
        <v>200</v>
      </c>
      <c r="F85" s="329"/>
      <c r="G85" s="329"/>
      <c r="H85" s="329">
        <f>'РАСХ 2021 по целевым статьям'!M109</f>
        <v>3922186.13</v>
      </c>
      <c r="I85" s="329">
        <f>H85</f>
        <v>3922186.13</v>
      </c>
    </row>
    <row r="86" spans="1:9" ht="27">
      <c r="A86" s="316" t="s">
        <v>290</v>
      </c>
      <c r="B86" s="310"/>
      <c r="C86" s="328"/>
      <c r="D86" s="327" t="s">
        <v>291</v>
      </c>
      <c r="E86" s="328"/>
      <c r="F86" s="329"/>
      <c r="G86" s="329"/>
      <c r="H86" s="329">
        <f>H87</f>
        <v>1748194.8</v>
      </c>
      <c r="I86" s="329">
        <f>H86</f>
        <v>1748194.8</v>
      </c>
    </row>
    <row r="87" spans="1:9" ht="41.25">
      <c r="A87" s="316" t="s">
        <v>187</v>
      </c>
      <c r="B87" s="509"/>
      <c r="C87" s="310"/>
      <c r="D87" s="509"/>
      <c r="E87" s="328">
        <v>200</v>
      </c>
      <c r="F87" s="329"/>
      <c r="G87" s="329"/>
      <c r="H87" s="329">
        <f>'РАСХ 2021 по целевым статьям'!L112</f>
        <v>1748194.8</v>
      </c>
      <c r="I87" s="329">
        <f>H87</f>
        <v>1748194.8</v>
      </c>
    </row>
    <row r="88" spans="1:9" ht="41.25">
      <c r="A88" s="316" t="s">
        <v>354</v>
      </c>
      <c r="B88" s="352"/>
      <c r="C88" s="352"/>
      <c r="D88" s="327" t="s">
        <v>355</v>
      </c>
      <c r="E88" s="328"/>
      <c r="F88" s="329"/>
      <c r="G88" s="329"/>
      <c r="H88" s="329">
        <f>H89</f>
        <v>224672.63</v>
      </c>
      <c r="I88" s="329">
        <f>I89</f>
        <v>224672.63</v>
      </c>
    </row>
    <row r="89" spans="1:9" ht="41.25">
      <c r="A89" s="316" t="s">
        <v>187</v>
      </c>
      <c r="B89" s="352"/>
      <c r="C89" s="352"/>
      <c r="D89" s="327"/>
      <c r="E89" s="328">
        <v>200</v>
      </c>
      <c r="F89" s="329"/>
      <c r="G89" s="329"/>
      <c r="H89" s="329">
        <f>'РАСХ 2021 по целевым статьям'!M113</f>
        <v>224672.63</v>
      </c>
      <c r="I89" s="329">
        <f>H89</f>
        <v>224672.63</v>
      </c>
    </row>
    <row r="90" spans="1:9" ht="27">
      <c r="A90" s="316" t="s">
        <v>290</v>
      </c>
      <c r="B90" s="352"/>
      <c r="C90" s="352"/>
      <c r="D90" s="327" t="s">
        <v>353</v>
      </c>
      <c r="E90" s="328"/>
      <c r="F90" s="329"/>
      <c r="G90" s="329">
        <f>G91</f>
        <v>4268780</v>
      </c>
      <c r="H90" s="329"/>
      <c r="I90" s="329">
        <f>I91</f>
        <v>4268780</v>
      </c>
    </row>
    <row r="91" spans="1:9" ht="41.25">
      <c r="A91" s="316" t="s">
        <v>187</v>
      </c>
      <c r="B91" s="352"/>
      <c r="C91" s="352"/>
      <c r="D91" s="327"/>
      <c r="E91" s="328">
        <v>200</v>
      </c>
      <c r="F91" s="329"/>
      <c r="G91" s="329">
        <f>'РАСХ 2021 по целевым статьям'!K116</f>
        <v>4268780</v>
      </c>
      <c r="H91" s="329"/>
      <c r="I91" s="329">
        <f>G91</f>
        <v>4268780</v>
      </c>
    </row>
    <row r="92" spans="1:9" ht="27">
      <c r="A92" s="340" t="s">
        <v>477</v>
      </c>
      <c r="B92" s="334"/>
      <c r="C92" s="335" t="s">
        <v>53</v>
      </c>
      <c r="D92" s="336"/>
      <c r="E92" s="337"/>
      <c r="F92" s="337"/>
      <c r="G92" s="658">
        <f>G93</f>
        <v>66555</v>
      </c>
      <c r="H92" s="658">
        <f>H93</f>
        <v>7395</v>
      </c>
      <c r="I92" s="658">
        <f>I93</f>
        <v>73950</v>
      </c>
    </row>
    <row r="93" spans="1:9" ht="41.25">
      <c r="A93" s="571" t="s">
        <v>286</v>
      </c>
      <c r="B93" s="574"/>
      <c r="C93" s="563"/>
      <c r="D93" s="573" t="s">
        <v>252</v>
      </c>
      <c r="E93" s="572"/>
      <c r="F93" s="572"/>
      <c r="G93" s="662">
        <f>G96</f>
        <v>66555</v>
      </c>
      <c r="H93" s="662">
        <f>H94</f>
        <v>7395</v>
      </c>
      <c r="I93" s="663">
        <f>I94+I96</f>
        <v>73950</v>
      </c>
    </row>
    <row r="94" spans="1:9" ht="110.25">
      <c r="A94" s="401" t="s">
        <v>435</v>
      </c>
      <c r="B94" s="352"/>
      <c r="C94" s="326"/>
      <c r="D94" s="327" t="s">
        <v>521</v>
      </c>
      <c r="E94" s="400"/>
      <c r="F94" s="329"/>
      <c r="G94" s="329"/>
      <c r="H94" s="329">
        <f>H95</f>
        <v>7395</v>
      </c>
      <c r="I94" s="329">
        <f>I95</f>
        <v>7395</v>
      </c>
    </row>
    <row r="95" spans="1:9" ht="13.5">
      <c r="A95" s="552" t="s">
        <v>152</v>
      </c>
      <c r="B95" s="352"/>
      <c r="C95" s="326"/>
      <c r="D95" s="327"/>
      <c r="E95" s="400">
        <v>500</v>
      </c>
      <c r="F95" s="329"/>
      <c r="G95" s="329"/>
      <c r="H95" s="329">
        <f>'РАСХ 2021 по целевым статьям'!M96</f>
        <v>7395</v>
      </c>
      <c r="I95" s="329">
        <f>H95</f>
        <v>7395</v>
      </c>
    </row>
    <row r="96" spans="1:9" ht="96">
      <c r="A96" s="401" t="s">
        <v>434</v>
      </c>
      <c r="B96" s="352"/>
      <c r="C96" s="326"/>
      <c r="D96" s="327" t="s">
        <v>522</v>
      </c>
      <c r="E96" s="400"/>
      <c r="F96" s="329"/>
      <c r="G96" s="329">
        <f>G97</f>
        <v>66555</v>
      </c>
      <c r="H96" s="329">
        <f>H97</f>
        <v>0</v>
      </c>
      <c r="I96" s="329">
        <f>I97</f>
        <v>66555</v>
      </c>
    </row>
    <row r="97" spans="1:9" ht="13.5">
      <c r="A97" s="552" t="s">
        <v>152</v>
      </c>
      <c r="B97" s="352"/>
      <c r="C97" s="326"/>
      <c r="D97" s="327"/>
      <c r="E97" s="400">
        <v>500</v>
      </c>
      <c r="F97" s="329"/>
      <c r="G97" s="329">
        <f>'РАСХ 2021 по целевым статьям'!K99</f>
        <v>66555</v>
      </c>
      <c r="H97" s="329">
        <v>0</v>
      </c>
      <c r="I97" s="329">
        <f>G97</f>
        <v>66555</v>
      </c>
    </row>
    <row r="98" spans="1:10" s="359" customFormat="1" ht="21.75" customHeight="1">
      <c r="A98" s="354" t="s">
        <v>58</v>
      </c>
      <c r="B98" s="354"/>
      <c r="C98" s="355" t="s">
        <v>57</v>
      </c>
      <c r="D98" s="356"/>
      <c r="E98" s="357"/>
      <c r="F98" s="358"/>
      <c r="G98" s="358"/>
      <c r="H98" s="358">
        <f>H99+H104</f>
        <v>962000</v>
      </c>
      <c r="I98" s="358">
        <f>H98</f>
        <v>962000</v>
      </c>
      <c r="J98" s="447"/>
    </row>
    <row r="99" spans="1:10" s="377" customFormat="1" ht="89.25" customHeight="1">
      <c r="A99" s="584" t="s">
        <v>210</v>
      </c>
      <c r="B99" s="584"/>
      <c r="C99" s="586"/>
      <c r="D99" s="587" t="s">
        <v>235</v>
      </c>
      <c r="E99" s="590"/>
      <c r="F99" s="591"/>
      <c r="G99" s="591"/>
      <c r="H99" s="591">
        <f aca="true" t="shared" si="7" ref="H99:I102">H100</f>
        <v>100000</v>
      </c>
      <c r="I99" s="591">
        <f t="shared" si="7"/>
        <v>100000</v>
      </c>
      <c r="J99" s="446"/>
    </row>
    <row r="100" spans="1:10" s="359" customFormat="1" ht="87.75" customHeight="1">
      <c r="A100" s="597" t="s">
        <v>500</v>
      </c>
      <c r="B100" s="575"/>
      <c r="C100" s="593" t="s">
        <v>181</v>
      </c>
      <c r="D100" s="564" t="s">
        <v>241</v>
      </c>
      <c r="E100" s="594"/>
      <c r="F100" s="595"/>
      <c r="G100" s="595"/>
      <c r="H100" s="596">
        <f t="shared" si="7"/>
        <v>100000</v>
      </c>
      <c r="I100" s="596">
        <f t="shared" si="7"/>
        <v>100000</v>
      </c>
      <c r="J100" s="447"/>
    </row>
    <row r="101" spans="1:10" s="359" customFormat="1" ht="104.25" customHeight="1">
      <c r="A101" s="366" t="s">
        <v>242</v>
      </c>
      <c r="B101" s="381"/>
      <c r="C101" s="323"/>
      <c r="D101" s="322" t="s">
        <v>243</v>
      </c>
      <c r="E101" s="379"/>
      <c r="F101" s="380"/>
      <c r="G101" s="380"/>
      <c r="H101" s="347">
        <f t="shared" si="7"/>
        <v>100000</v>
      </c>
      <c r="I101" s="347">
        <f t="shared" si="7"/>
        <v>100000</v>
      </c>
      <c r="J101" s="447"/>
    </row>
    <row r="102" spans="1:10" s="359" customFormat="1" ht="96">
      <c r="A102" s="366" t="s">
        <v>447</v>
      </c>
      <c r="B102" s="376"/>
      <c r="C102" s="323"/>
      <c r="D102" s="322" t="s">
        <v>245</v>
      </c>
      <c r="E102" s="379"/>
      <c r="F102" s="380"/>
      <c r="G102" s="380"/>
      <c r="H102" s="347">
        <f t="shared" si="7"/>
        <v>100000</v>
      </c>
      <c r="I102" s="347">
        <f t="shared" si="7"/>
        <v>100000</v>
      </c>
      <c r="J102" s="447"/>
    </row>
    <row r="103" spans="1:10" s="359" customFormat="1" ht="54.75">
      <c r="A103" s="366" t="s">
        <v>223</v>
      </c>
      <c r="B103" s="322"/>
      <c r="D103" s="378"/>
      <c r="E103" s="323">
        <v>400</v>
      </c>
      <c r="F103" s="380"/>
      <c r="G103" s="380"/>
      <c r="H103" s="347">
        <f>'РАСХ 2021 по целевым статьям'!M12</f>
        <v>100000</v>
      </c>
      <c r="I103" s="347">
        <f>H103</f>
        <v>100000</v>
      </c>
      <c r="J103" s="447"/>
    </row>
    <row r="104" spans="1:10" s="6" customFormat="1" ht="72.75" customHeight="1">
      <c r="A104" s="484" t="s">
        <v>504</v>
      </c>
      <c r="B104" s="605"/>
      <c r="C104" s="592"/>
      <c r="D104" s="390" t="s">
        <v>409</v>
      </c>
      <c r="E104" s="598"/>
      <c r="F104" s="599"/>
      <c r="G104" s="600"/>
      <c r="H104" s="583">
        <f>H105</f>
        <v>862000</v>
      </c>
      <c r="I104" s="583">
        <f>I105</f>
        <v>862000</v>
      </c>
      <c r="J104" s="606"/>
    </row>
    <row r="105" spans="1:10" s="609" customFormat="1" ht="75" customHeight="1">
      <c r="A105" s="601" t="s">
        <v>486</v>
      </c>
      <c r="B105" s="607"/>
      <c r="C105" s="602" t="s">
        <v>181</v>
      </c>
      <c r="D105" s="582" t="s">
        <v>410</v>
      </c>
      <c r="E105" s="603"/>
      <c r="F105" s="604"/>
      <c r="G105" s="604"/>
      <c r="H105" s="566">
        <f>H106</f>
        <v>862000</v>
      </c>
      <c r="I105" s="566">
        <f>I106</f>
        <v>862000</v>
      </c>
      <c r="J105" s="608"/>
    </row>
    <row r="106" spans="1:9" ht="39" customHeight="1">
      <c r="A106" s="610" t="s">
        <v>467</v>
      </c>
      <c r="B106" s="611"/>
      <c r="C106" s="612"/>
      <c r="D106" s="611" t="s">
        <v>411</v>
      </c>
      <c r="E106" s="349"/>
      <c r="F106" s="324"/>
      <c r="G106" s="324"/>
      <c r="H106" s="324">
        <f>H107+H109</f>
        <v>862000</v>
      </c>
      <c r="I106" s="324">
        <f>H106</f>
        <v>862000</v>
      </c>
    </row>
    <row r="107" spans="1:9" ht="27">
      <c r="A107" s="316" t="s">
        <v>390</v>
      </c>
      <c r="B107" s="310"/>
      <c r="C107" s="323"/>
      <c r="D107" s="327" t="s">
        <v>412</v>
      </c>
      <c r="E107" s="349"/>
      <c r="F107" s="324"/>
      <c r="G107" s="324"/>
      <c r="H107" s="329">
        <f>H108</f>
        <v>797900</v>
      </c>
      <c r="I107" s="324">
        <f>H107</f>
        <v>797900</v>
      </c>
    </row>
    <row r="108" spans="1:9" ht="35.25" customHeight="1">
      <c r="A108" s="316" t="s">
        <v>187</v>
      </c>
      <c r="B108" s="322"/>
      <c r="C108" s="323"/>
      <c r="D108" s="324"/>
      <c r="E108" s="349">
        <v>200</v>
      </c>
      <c r="F108" s="324"/>
      <c r="G108" s="324"/>
      <c r="H108" s="329">
        <f>'РАСХ 2021 по целевым статьям'!L40</f>
        <v>797900</v>
      </c>
      <c r="I108" s="324">
        <f>H108</f>
        <v>797900</v>
      </c>
    </row>
    <row r="109" spans="1:9" ht="27">
      <c r="A109" s="401" t="s">
        <v>392</v>
      </c>
      <c r="B109" s="327"/>
      <c r="C109" s="613"/>
      <c r="D109" s="327" t="s">
        <v>414</v>
      </c>
      <c r="E109" s="324"/>
      <c r="F109" s="324"/>
      <c r="G109" s="324"/>
      <c r="H109" s="324">
        <f>H110</f>
        <v>64100</v>
      </c>
      <c r="I109" s="324">
        <f>H109</f>
        <v>64100</v>
      </c>
    </row>
    <row r="110" spans="1:9" ht="36" customHeight="1">
      <c r="A110" s="316" t="s">
        <v>187</v>
      </c>
      <c r="B110" s="352"/>
      <c r="C110" s="328"/>
      <c r="D110" s="327" t="s">
        <v>181</v>
      </c>
      <c r="E110" s="350">
        <v>200</v>
      </c>
      <c r="F110" s="332"/>
      <c r="G110" s="348"/>
      <c r="H110" s="329">
        <f>'РАСХ 2021 по целевым статьям'!L44</f>
        <v>64100</v>
      </c>
      <c r="I110" s="324">
        <f>H110</f>
        <v>64100</v>
      </c>
    </row>
    <row r="111" spans="1:9" ht="13.5">
      <c r="A111" s="340" t="s">
        <v>289</v>
      </c>
      <c r="B111" s="334"/>
      <c r="C111" s="335" t="s">
        <v>229</v>
      </c>
      <c r="D111" s="336"/>
      <c r="E111" s="351"/>
      <c r="F111" s="338"/>
      <c r="G111" s="338"/>
      <c r="H111" s="338">
        <f>H112</f>
        <v>755740</v>
      </c>
      <c r="I111" s="338">
        <f>I112</f>
        <v>755740</v>
      </c>
    </row>
    <row r="112" spans="1:9" ht="72" customHeight="1">
      <c r="A112" s="484" t="s">
        <v>486</v>
      </c>
      <c r="B112" s="605"/>
      <c r="C112" s="592"/>
      <c r="D112" s="390" t="s">
        <v>409</v>
      </c>
      <c r="E112" s="614"/>
      <c r="F112" s="510"/>
      <c r="G112" s="510"/>
      <c r="H112" s="510">
        <f>H113</f>
        <v>755740</v>
      </c>
      <c r="I112" s="510">
        <f>I113</f>
        <v>755740</v>
      </c>
    </row>
    <row r="113" spans="1:9" ht="75" customHeight="1">
      <c r="A113" s="601" t="s">
        <v>486</v>
      </c>
      <c r="B113" s="607"/>
      <c r="C113" s="602" t="s">
        <v>181</v>
      </c>
      <c r="D113" s="582" t="s">
        <v>410</v>
      </c>
      <c r="E113" s="603"/>
      <c r="F113" s="604"/>
      <c r="G113" s="604"/>
      <c r="H113" s="567">
        <f>H114+H117</f>
        <v>755740</v>
      </c>
      <c r="I113" s="567">
        <f>I114+I117</f>
        <v>755740</v>
      </c>
    </row>
    <row r="114" spans="1:9" ht="27">
      <c r="A114" s="616" t="s">
        <v>253</v>
      </c>
      <c r="B114" s="615"/>
      <c r="C114" s="612"/>
      <c r="D114" s="611" t="s">
        <v>411</v>
      </c>
      <c r="E114" s="349"/>
      <c r="F114" s="324"/>
      <c r="G114" s="324"/>
      <c r="H114" s="329">
        <f>H115</f>
        <v>85740</v>
      </c>
      <c r="I114" s="329">
        <f>I115</f>
        <v>85740</v>
      </c>
    </row>
    <row r="115" spans="1:9" ht="27">
      <c r="A115" s="617" t="s">
        <v>391</v>
      </c>
      <c r="B115" s="365"/>
      <c r="C115" s="353"/>
      <c r="D115" s="327" t="s">
        <v>413</v>
      </c>
      <c r="E115" s="346"/>
      <c r="F115" s="324"/>
      <c r="G115" s="324"/>
      <c r="H115" s="324">
        <f>H116</f>
        <v>85740</v>
      </c>
      <c r="I115" s="324">
        <f>I116</f>
        <v>85740</v>
      </c>
    </row>
    <row r="116" spans="1:9" ht="41.25">
      <c r="A116" s="552" t="s">
        <v>187</v>
      </c>
      <c r="B116" s="365"/>
      <c r="C116" s="353"/>
      <c r="D116" s="327"/>
      <c r="E116" s="328">
        <v>200</v>
      </c>
      <c r="F116" s="324"/>
      <c r="G116" s="324"/>
      <c r="H116" s="324">
        <f>'РАСХ 2021 по целевым статьям'!L42</f>
        <v>85740</v>
      </c>
      <c r="I116" s="324">
        <f>H116</f>
        <v>85740</v>
      </c>
    </row>
    <row r="117" spans="1:9" ht="76.5" customHeight="1">
      <c r="A117" s="315" t="s">
        <v>468</v>
      </c>
      <c r="B117" s="384"/>
      <c r="C117" s="384"/>
      <c r="D117" s="322" t="s">
        <v>415</v>
      </c>
      <c r="E117" s="323"/>
      <c r="F117" s="329"/>
      <c r="G117" s="329"/>
      <c r="H117" s="329">
        <f>H118+H121</f>
        <v>670000</v>
      </c>
      <c r="I117" s="329">
        <f>I118+I121</f>
        <v>670000</v>
      </c>
    </row>
    <row r="118" spans="1:9" ht="31.5" customHeight="1">
      <c r="A118" s="316" t="s">
        <v>393</v>
      </c>
      <c r="B118" s="384"/>
      <c r="C118" s="384"/>
      <c r="D118" s="327" t="s">
        <v>416</v>
      </c>
      <c r="E118" s="328"/>
      <c r="F118" s="329"/>
      <c r="G118" s="329"/>
      <c r="H118" s="329">
        <f>H119+H120</f>
        <v>370000</v>
      </c>
      <c r="I118" s="329">
        <f>I119+I120</f>
        <v>370000</v>
      </c>
    </row>
    <row r="119" spans="1:9" ht="41.25" customHeight="1">
      <c r="A119" s="316" t="s">
        <v>187</v>
      </c>
      <c r="B119" s="384"/>
      <c r="C119" s="384"/>
      <c r="D119" s="327"/>
      <c r="E119" s="328">
        <v>200</v>
      </c>
      <c r="F119" s="329"/>
      <c r="G119" s="329"/>
      <c r="H119" s="329">
        <f>'РАСХ 2021 по целевым статьям'!L47</f>
        <v>120000</v>
      </c>
      <c r="I119" s="329">
        <f>H119</f>
        <v>120000</v>
      </c>
    </row>
    <row r="120" spans="1:9" ht="41.25" customHeight="1">
      <c r="A120" s="316" t="s">
        <v>183</v>
      </c>
      <c r="B120" s="384"/>
      <c r="C120" s="384"/>
      <c r="D120" s="327"/>
      <c r="E120" s="328">
        <v>800</v>
      </c>
      <c r="F120" s="329"/>
      <c r="G120" s="329"/>
      <c r="H120" s="329">
        <f>'РАСХ 2021 по целевым статьям'!L48</f>
        <v>250000</v>
      </c>
      <c r="I120" s="329">
        <f>H120</f>
        <v>250000</v>
      </c>
    </row>
    <row r="121" spans="1:9" ht="41.25" customHeight="1">
      <c r="A121" s="316" t="s">
        <v>340</v>
      </c>
      <c r="B121" s="384"/>
      <c r="C121" s="384"/>
      <c r="D121" s="327" t="s">
        <v>417</v>
      </c>
      <c r="E121" s="328"/>
      <c r="F121" s="329"/>
      <c r="G121" s="329"/>
      <c r="H121" s="329">
        <f>H122+H123</f>
        <v>300000</v>
      </c>
      <c r="I121" s="329">
        <f>I122+I123</f>
        <v>300000</v>
      </c>
    </row>
    <row r="122" spans="1:9" ht="41.25" customHeight="1">
      <c r="A122" s="316" t="s">
        <v>187</v>
      </c>
      <c r="B122" s="384"/>
      <c r="C122" s="384"/>
      <c r="D122" s="327"/>
      <c r="E122" s="328">
        <v>200</v>
      </c>
      <c r="F122" s="329"/>
      <c r="G122" s="329"/>
      <c r="H122" s="329">
        <f>'РАСХ 2021 по целевым статьям'!L50</f>
        <v>200000</v>
      </c>
      <c r="I122" s="329">
        <f>H122</f>
        <v>200000</v>
      </c>
    </row>
    <row r="123" spans="1:9" ht="41.25" customHeight="1">
      <c r="A123" s="316" t="s">
        <v>223</v>
      </c>
      <c r="B123" s="327"/>
      <c r="C123" s="353"/>
      <c r="D123" s="327"/>
      <c r="E123" s="328">
        <v>400</v>
      </c>
      <c r="F123" s="329"/>
      <c r="G123" s="329"/>
      <c r="H123" s="329">
        <f>'РАСХ 2021 по целевым статьям'!L51</f>
        <v>100000</v>
      </c>
      <c r="I123" s="329">
        <f>H123</f>
        <v>100000</v>
      </c>
    </row>
    <row r="124" spans="1:9" ht="13.5">
      <c r="A124" s="340" t="s">
        <v>60</v>
      </c>
      <c r="B124" s="334"/>
      <c r="C124" s="335" t="s">
        <v>59</v>
      </c>
      <c r="D124" s="336"/>
      <c r="E124" s="337"/>
      <c r="F124" s="338">
        <f>F125</f>
        <v>0</v>
      </c>
      <c r="G124" s="338">
        <f>G125</f>
        <v>117628</v>
      </c>
      <c r="H124" s="338">
        <f>H125</f>
        <v>5035500</v>
      </c>
      <c r="I124" s="338">
        <f>I125</f>
        <v>5153128</v>
      </c>
    </row>
    <row r="125" spans="1:9" ht="54.75">
      <c r="A125" s="484" t="s">
        <v>408</v>
      </c>
      <c r="B125" s="605"/>
      <c r="C125" s="592"/>
      <c r="D125" s="390" t="s">
        <v>409</v>
      </c>
      <c r="E125" s="614"/>
      <c r="F125" s="510"/>
      <c r="G125" s="510">
        <f>G126</f>
        <v>117628</v>
      </c>
      <c r="H125" s="583">
        <f>H126+H146</f>
        <v>5035500</v>
      </c>
      <c r="I125" s="583">
        <f>I126+I146</f>
        <v>5153128</v>
      </c>
    </row>
    <row r="126" spans="1:9" ht="72">
      <c r="A126" s="601" t="s">
        <v>486</v>
      </c>
      <c r="B126" s="607"/>
      <c r="C126" s="602" t="s">
        <v>181</v>
      </c>
      <c r="D126" s="582" t="s">
        <v>410</v>
      </c>
      <c r="E126" s="603"/>
      <c r="F126" s="604"/>
      <c r="G126" s="604">
        <f>G127</f>
        <v>117628</v>
      </c>
      <c r="H126" s="604">
        <f>H127</f>
        <v>4335000</v>
      </c>
      <c r="I126" s="604">
        <f>I127</f>
        <v>4452628</v>
      </c>
    </row>
    <row r="127" spans="1:10" s="2" customFormat="1" ht="34.5" customHeight="1">
      <c r="A127" s="620" t="s">
        <v>394</v>
      </c>
      <c r="B127" s="445"/>
      <c r="C127" s="623"/>
      <c r="D127" s="621" t="s">
        <v>418</v>
      </c>
      <c r="E127" s="618"/>
      <c r="F127" s="619">
        <f>F128+F130+F132+F134+F136+F138+F140+F142+F144</f>
        <v>0</v>
      </c>
      <c r="G127" s="619">
        <f>G128+G130+G132+G134+G136+G138+G140+G142+G144</f>
        <v>117628</v>
      </c>
      <c r="H127" s="619">
        <f>H128+H130+H132+H134+H136+H138+H140+H142+H144</f>
        <v>4335000</v>
      </c>
      <c r="I127" s="619">
        <f>I128+I130+I132+I134+I136+I138+I140+I142+I144</f>
        <v>4452628</v>
      </c>
      <c r="J127" s="445"/>
    </row>
    <row r="128" spans="1:9" ht="27">
      <c r="A128" s="552" t="s">
        <v>396</v>
      </c>
      <c r="B128" s="352"/>
      <c r="C128" s="352"/>
      <c r="D128" s="327" t="s">
        <v>420</v>
      </c>
      <c r="E128" s="328"/>
      <c r="F128" s="329"/>
      <c r="G128" s="329"/>
      <c r="H128" s="329">
        <f>H129</f>
        <v>2320000</v>
      </c>
      <c r="I128" s="329">
        <f>I129</f>
        <v>2320000</v>
      </c>
    </row>
    <row r="129" spans="1:9" ht="41.25">
      <c r="A129" s="552" t="s">
        <v>187</v>
      </c>
      <c r="B129" s="352"/>
      <c r="C129" s="352"/>
      <c r="D129" s="327"/>
      <c r="E129" s="328">
        <v>200</v>
      </c>
      <c r="F129" s="329"/>
      <c r="G129" s="329"/>
      <c r="H129" s="329">
        <f>'РАСХ 2021 по целевым статьям'!L58</f>
        <v>2320000</v>
      </c>
      <c r="I129" s="329">
        <f>H129</f>
        <v>2320000</v>
      </c>
    </row>
    <row r="130" spans="1:9" ht="13.5">
      <c r="A130" s="622" t="s">
        <v>397</v>
      </c>
      <c r="B130" s="352"/>
      <c r="C130" s="352"/>
      <c r="D130" s="327" t="s">
        <v>421</v>
      </c>
      <c r="E130" s="328"/>
      <c r="F130" s="329"/>
      <c r="G130" s="329"/>
      <c r="H130" s="331">
        <f>H131</f>
        <v>700000</v>
      </c>
      <c r="I130" s="331">
        <f>I131</f>
        <v>700000</v>
      </c>
    </row>
    <row r="131" spans="1:9" ht="41.25">
      <c r="A131" s="552" t="s">
        <v>187</v>
      </c>
      <c r="B131" s="352"/>
      <c r="C131" s="352"/>
      <c r="D131" s="327"/>
      <c r="E131" s="328">
        <v>200</v>
      </c>
      <c r="F131" s="329"/>
      <c r="G131" s="329"/>
      <c r="H131" s="331">
        <f>'РАСХ 2021 по целевым статьям'!L60</f>
        <v>700000</v>
      </c>
      <c r="I131" s="331">
        <f>H131</f>
        <v>700000</v>
      </c>
    </row>
    <row r="132" spans="1:9" ht="27">
      <c r="A132" s="401" t="s">
        <v>398</v>
      </c>
      <c r="B132" s="352"/>
      <c r="C132" s="352"/>
      <c r="D132" s="327" t="s">
        <v>422</v>
      </c>
      <c r="E132" s="328"/>
      <c r="F132" s="329"/>
      <c r="G132" s="329"/>
      <c r="H132" s="331">
        <f>H133</f>
        <v>168809</v>
      </c>
      <c r="I132" s="331">
        <f>I133</f>
        <v>168809</v>
      </c>
    </row>
    <row r="133" spans="1:9" ht="41.25">
      <c r="A133" s="552" t="s">
        <v>187</v>
      </c>
      <c r="B133" s="352"/>
      <c r="C133" s="352"/>
      <c r="D133" s="327"/>
      <c r="E133" s="328">
        <v>200</v>
      </c>
      <c r="F133" s="329"/>
      <c r="G133" s="329"/>
      <c r="H133" s="331">
        <f>'РАСХ 2021 по целевым статьям'!L62</f>
        <v>168809</v>
      </c>
      <c r="I133" s="331">
        <f>H133</f>
        <v>168809</v>
      </c>
    </row>
    <row r="134" spans="1:9" ht="27">
      <c r="A134" s="552" t="s">
        <v>399</v>
      </c>
      <c r="B134" s="352"/>
      <c r="C134" s="352"/>
      <c r="D134" s="327" t="s">
        <v>423</v>
      </c>
      <c r="E134" s="328"/>
      <c r="F134" s="329"/>
      <c r="G134" s="329">
        <f>G135</f>
        <v>117628</v>
      </c>
      <c r="H134" s="331"/>
      <c r="I134" s="331">
        <f>I135</f>
        <v>117628</v>
      </c>
    </row>
    <row r="135" spans="1:9" ht="41.25">
      <c r="A135" s="552" t="s">
        <v>187</v>
      </c>
      <c r="B135" s="352"/>
      <c r="C135" s="352"/>
      <c r="D135" s="327"/>
      <c r="E135" s="328">
        <v>200</v>
      </c>
      <c r="F135" s="329"/>
      <c r="G135" s="329">
        <f>'РАСХ 2021 по целевым статьям'!K64</f>
        <v>117628</v>
      </c>
      <c r="H135" s="331"/>
      <c r="I135" s="331">
        <f>G135</f>
        <v>117628</v>
      </c>
    </row>
    <row r="136" spans="1:9" ht="41.25">
      <c r="A136" s="552" t="s">
        <v>400</v>
      </c>
      <c r="B136" s="352"/>
      <c r="C136" s="352"/>
      <c r="D136" s="327" t="s">
        <v>424</v>
      </c>
      <c r="E136" s="328"/>
      <c r="F136" s="329"/>
      <c r="G136" s="329"/>
      <c r="H136" s="331">
        <f>H137</f>
        <v>6191</v>
      </c>
      <c r="I136" s="331">
        <f>I137</f>
        <v>6191</v>
      </c>
    </row>
    <row r="137" spans="1:9" ht="41.25">
      <c r="A137" s="552" t="s">
        <v>187</v>
      </c>
      <c r="B137" s="352"/>
      <c r="C137" s="352"/>
      <c r="D137" s="327"/>
      <c r="E137" s="328">
        <v>200</v>
      </c>
      <c r="F137" s="329"/>
      <c r="G137" s="329"/>
      <c r="H137" s="331">
        <v>6191</v>
      </c>
      <c r="I137" s="331">
        <f>H137</f>
        <v>6191</v>
      </c>
    </row>
    <row r="138" spans="1:9" ht="27">
      <c r="A138" s="552" t="s">
        <v>401</v>
      </c>
      <c r="B138" s="352"/>
      <c r="C138" s="352"/>
      <c r="D138" s="327" t="s">
        <v>425</v>
      </c>
      <c r="E138" s="328"/>
      <c r="F138" s="329"/>
      <c r="G138" s="329"/>
      <c r="H138" s="331">
        <f>H139</f>
        <v>150000</v>
      </c>
      <c r="I138" s="331">
        <f>I139</f>
        <v>150000</v>
      </c>
    </row>
    <row r="139" spans="1:9" ht="41.25">
      <c r="A139" s="552" t="s">
        <v>187</v>
      </c>
      <c r="B139" s="352"/>
      <c r="C139" s="352"/>
      <c r="D139" s="327"/>
      <c r="E139" s="328">
        <v>200</v>
      </c>
      <c r="F139" s="329"/>
      <c r="G139" s="329"/>
      <c r="H139" s="331">
        <v>150000</v>
      </c>
      <c r="I139" s="331">
        <f>H139</f>
        <v>150000</v>
      </c>
    </row>
    <row r="140" spans="1:9" ht="27">
      <c r="A140" s="552" t="s">
        <v>429</v>
      </c>
      <c r="B140" s="352"/>
      <c r="C140" s="352"/>
      <c r="D140" s="327" t="s">
        <v>426</v>
      </c>
      <c r="E140" s="328"/>
      <c r="F140" s="329"/>
      <c r="G140" s="329"/>
      <c r="H140" s="331">
        <f>H141</f>
        <v>540000</v>
      </c>
      <c r="I140" s="331">
        <f>I141</f>
        <v>540000</v>
      </c>
    </row>
    <row r="141" spans="1:9" ht="41.25">
      <c r="A141" s="552" t="s">
        <v>187</v>
      </c>
      <c r="B141" s="352"/>
      <c r="C141" s="352"/>
      <c r="D141" s="327"/>
      <c r="E141" s="328">
        <v>200</v>
      </c>
      <c r="F141" s="329"/>
      <c r="G141" s="329"/>
      <c r="H141" s="331">
        <v>540000</v>
      </c>
      <c r="I141" s="331">
        <f>H141</f>
        <v>540000</v>
      </c>
    </row>
    <row r="142" spans="1:10" s="442" customFormat="1" ht="27">
      <c r="A142" s="552" t="s">
        <v>402</v>
      </c>
      <c r="B142" s="624"/>
      <c r="C142" s="624"/>
      <c r="D142" s="327" t="s">
        <v>427</v>
      </c>
      <c r="E142" s="328"/>
      <c r="F142" s="324"/>
      <c r="G142" s="324"/>
      <c r="H142" s="324">
        <f>H143</f>
        <v>200000</v>
      </c>
      <c r="I142" s="324">
        <f>I143</f>
        <v>200000</v>
      </c>
      <c r="J142" s="448"/>
    </row>
    <row r="143" spans="1:10" s="442" customFormat="1" ht="41.25">
      <c r="A143" s="552" t="s">
        <v>187</v>
      </c>
      <c r="B143" s="624"/>
      <c r="C143" s="624"/>
      <c r="D143" s="327"/>
      <c r="E143" s="328">
        <v>200</v>
      </c>
      <c r="F143" s="324"/>
      <c r="G143" s="324"/>
      <c r="H143" s="324">
        <v>200000</v>
      </c>
      <c r="I143" s="324">
        <f>H143</f>
        <v>200000</v>
      </c>
      <c r="J143" s="448"/>
    </row>
    <row r="144" spans="1:10" s="442" customFormat="1" ht="27">
      <c r="A144" s="552" t="s">
        <v>403</v>
      </c>
      <c r="B144" s="624"/>
      <c r="C144" s="624"/>
      <c r="D144" s="327" t="s">
        <v>428</v>
      </c>
      <c r="E144" s="328"/>
      <c r="F144" s="324"/>
      <c r="G144" s="324"/>
      <c r="H144" s="324">
        <f>H145</f>
        <v>250000</v>
      </c>
      <c r="I144" s="324">
        <f>I145</f>
        <v>250000</v>
      </c>
      <c r="J144" s="448"/>
    </row>
    <row r="145" spans="1:10" s="442" customFormat="1" ht="33" customHeight="1">
      <c r="A145" s="552" t="s">
        <v>187</v>
      </c>
      <c r="B145" s="624"/>
      <c r="C145" s="624"/>
      <c r="D145" s="327"/>
      <c r="E145" s="328">
        <v>200</v>
      </c>
      <c r="F145" s="324"/>
      <c r="G145" s="324"/>
      <c r="H145" s="324">
        <f>'РАСХ 2021 по целевым статьям'!M74</f>
        <v>250000</v>
      </c>
      <c r="I145" s="324">
        <f>H145</f>
        <v>250000</v>
      </c>
      <c r="J145" s="448"/>
    </row>
    <row r="146" spans="1:10" s="442" customFormat="1" ht="53.25" customHeight="1">
      <c r="A146" s="601" t="s">
        <v>462</v>
      </c>
      <c r="B146" s="645"/>
      <c r="C146" s="645"/>
      <c r="D146" s="582" t="s">
        <v>461</v>
      </c>
      <c r="E146" s="565"/>
      <c r="F146" s="604"/>
      <c r="G146" s="604"/>
      <c r="H146" s="604">
        <f aca="true" t="shared" si="8" ref="H146:I148">H147</f>
        <v>700500</v>
      </c>
      <c r="I146" s="604">
        <f t="shared" si="8"/>
        <v>700500</v>
      </c>
      <c r="J146" s="448"/>
    </row>
    <row r="147" spans="1:10" s="442" customFormat="1" ht="33" customHeight="1">
      <c r="A147" s="316" t="s">
        <v>464</v>
      </c>
      <c r="B147" s="624"/>
      <c r="C147" s="644"/>
      <c r="D147" s="327" t="s">
        <v>463</v>
      </c>
      <c r="E147" s="328"/>
      <c r="F147" s="324"/>
      <c r="G147" s="324"/>
      <c r="H147" s="324">
        <f t="shared" si="8"/>
        <v>700500</v>
      </c>
      <c r="I147" s="324">
        <f t="shared" si="8"/>
        <v>700500</v>
      </c>
      <c r="J147" s="448"/>
    </row>
    <row r="148" spans="1:10" s="442" customFormat="1" ht="33" customHeight="1">
      <c r="A148" s="316" t="s">
        <v>466</v>
      </c>
      <c r="B148" s="624"/>
      <c r="C148" s="624"/>
      <c r="D148" s="327" t="s">
        <v>465</v>
      </c>
      <c r="E148" s="328"/>
      <c r="F148" s="324"/>
      <c r="G148" s="324"/>
      <c r="H148" s="324">
        <f t="shared" si="8"/>
        <v>700500</v>
      </c>
      <c r="I148" s="324">
        <f t="shared" si="8"/>
        <v>700500</v>
      </c>
      <c r="J148" s="448"/>
    </row>
    <row r="149" spans="1:10" s="442" customFormat="1" ht="33" customHeight="1">
      <c r="A149" s="316" t="s">
        <v>187</v>
      </c>
      <c r="B149" s="624"/>
      <c r="C149" s="624"/>
      <c r="D149" s="327"/>
      <c r="E149" s="328">
        <v>200</v>
      </c>
      <c r="F149" s="324"/>
      <c r="G149" s="324"/>
      <c r="H149" s="324">
        <f>'РАСХ 2021 по целевым статьям'!M78</f>
        <v>700500</v>
      </c>
      <c r="I149" s="324">
        <f>H149</f>
        <v>700500</v>
      </c>
      <c r="J149" s="448"/>
    </row>
    <row r="150" spans="1:10" s="359" customFormat="1" ht="31.5" customHeight="1">
      <c r="A150" s="354" t="s">
        <v>134</v>
      </c>
      <c r="B150" s="360"/>
      <c r="C150" s="355" t="s">
        <v>61</v>
      </c>
      <c r="D150" s="361"/>
      <c r="E150" s="362"/>
      <c r="F150" s="363"/>
      <c r="G150" s="363"/>
      <c r="H150" s="363">
        <f aca="true" t="shared" si="9" ref="H150:I153">H151</f>
        <v>11684912</v>
      </c>
      <c r="I150" s="363">
        <f t="shared" si="9"/>
        <v>11684912</v>
      </c>
      <c r="J150" s="447"/>
    </row>
    <row r="151" spans="1:9" ht="54.75">
      <c r="A151" s="484" t="s">
        <v>505</v>
      </c>
      <c r="B151" s="605"/>
      <c r="C151" s="592"/>
      <c r="D151" s="390" t="s">
        <v>409</v>
      </c>
      <c r="E151" s="614"/>
      <c r="F151" s="510"/>
      <c r="G151" s="510"/>
      <c r="H151" s="510">
        <f t="shared" si="9"/>
        <v>11684912</v>
      </c>
      <c r="I151" s="510">
        <f t="shared" si="9"/>
        <v>11684912</v>
      </c>
    </row>
    <row r="152" spans="1:9" ht="72">
      <c r="A152" s="601" t="s">
        <v>493</v>
      </c>
      <c r="B152" s="607"/>
      <c r="C152" s="602" t="s">
        <v>181</v>
      </c>
      <c r="D152" s="582" t="s">
        <v>410</v>
      </c>
      <c r="E152" s="603"/>
      <c r="F152" s="604"/>
      <c r="G152" s="604"/>
      <c r="H152" s="604">
        <f t="shared" si="9"/>
        <v>11684912</v>
      </c>
      <c r="I152" s="604">
        <f t="shared" si="9"/>
        <v>11684912</v>
      </c>
    </row>
    <row r="153" spans="1:9" ht="30.75">
      <c r="A153" s="620" t="s">
        <v>394</v>
      </c>
      <c r="B153" s="445"/>
      <c r="C153" s="623"/>
      <c r="D153" s="621" t="s">
        <v>418</v>
      </c>
      <c r="E153" s="618"/>
      <c r="F153" s="619"/>
      <c r="G153" s="625"/>
      <c r="H153" s="331">
        <f t="shared" si="9"/>
        <v>11684912</v>
      </c>
      <c r="I153" s="331">
        <f t="shared" si="9"/>
        <v>11684912</v>
      </c>
    </row>
    <row r="154" spans="1:9" ht="33" customHeight="1">
      <c r="A154" s="315" t="s">
        <v>395</v>
      </c>
      <c r="B154" s="364"/>
      <c r="C154" s="323"/>
      <c r="D154" s="322" t="s">
        <v>419</v>
      </c>
      <c r="E154" s="328"/>
      <c r="F154" s="329"/>
      <c r="G154" s="329"/>
      <c r="H154" s="331">
        <f>H155+H156+H157</f>
        <v>11684912</v>
      </c>
      <c r="I154" s="331">
        <f>I155+I156+I157</f>
        <v>11684912</v>
      </c>
    </row>
    <row r="155" spans="1:9" ht="82.5">
      <c r="A155" s="316" t="s">
        <v>200</v>
      </c>
      <c r="B155" s="327"/>
      <c r="C155" s="353"/>
      <c r="D155" s="327"/>
      <c r="E155" s="328">
        <v>100</v>
      </c>
      <c r="F155" s="329"/>
      <c r="G155" s="329"/>
      <c r="H155" s="331">
        <v>9523822</v>
      </c>
      <c r="I155" s="329">
        <f>H155</f>
        <v>9523822</v>
      </c>
    </row>
    <row r="156" spans="1:9" ht="41.25">
      <c r="A156" s="316" t="s">
        <v>187</v>
      </c>
      <c r="B156" s="327"/>
      <c r="C156" s="353"/>
      <c r="D156" s="327"/>
      <c r="E156" s="328">
        <v>200</v>
      </c>
      <c r="F156" s="329"/>
      <c r="G156" s="329"/>
      <c r="H156" s="329">
        <v>2076618</v>
      </c>
      <c r="I156" s="329">
        <f>H156</f>
        <v>2076618</v>
      </c>
    </row>
    <row r="157" spans="1:9" ht="18.75" customHeight="1">
      <c r="A157" s="314" t="s">
        <v>183</v>
      </c>
      <c r="B157" s="327"/>
      <c r="C157" s="353"/>
      <c r="D157" s="327"/>
      <c r="E157" s="328">
        <v>800</v>
      </c>
      <c r="F157" s="329"/>
      <c r="G157" s="329"/>
      <c r="H157" s="331">
        <v>84472</v>
      </c>
      <c r="I157" s="329">
        <f>H157</f>
        <v>84472</v>
      </c>
    </row>
    <row r="158" spans="1:9" ht="18.75" customHeight="1">
      <c r="A158" s="354" t="s">
        <v>479</v>
      </c>
      <c r="B158" s="360"/>
      <c r="C158" s="355" t="s">
        <v>478</v>
      </c>
      <c r="D158" s="361"/>
      <c r="E158" s="362"/>
      <c r="F158" s="362"/>
      <c r="G158" s="362"/>
      <c r="H158" s="368">
        <f>H159</f>
        <v>30000</v>
      </c>
      <c r="I158" s="368">
        <f>I159</f>
        <v>30000</v>
      </c>
    </row>
    <row r="159" spans="1:9" ht="60" customHeight="1">
      <c r="A159" s="556" t="s">
        <v>285</v>
      </c>
      <c r="B159" s="577"/>
      <c r="C159" s="558"/>
      <c r="D159" s="559" t="s">
        <v>248</v>
      </c>
      <c r="E159" s="560"/>
      <c r="F159" s="560"/>
      <c r="G159" s="560"/>
      <c r="H159" s="661">
        <f>H160</f>
        <v>30000</v>
      </c>
      <c r="I159" s="661">
        <f>I160</f>
        <v>30000</v>
      </c>
    </row>
    <row r="160" spans="1:9" ht="51" customHeight="1">
      <c r="A160" s="571" t="s">
        <v>246</v>
      </c>
      <c r="B160" s="572"/>
      <c r="C160" s="563"/>
      <c r="D160" s="573" t="s">
        <v>247</v>
      </c>
      <c r="E160" s="565"/>
      <c r="F160" s="566"/>
      <c r="G160" s="566"/>
      <c r="H160" s="566">
        <f>H163</f>
        <v>30000</v>
      </c>
      <c r="I160" s="566">
        <f>I163</f>
        <v>30000</v>
      </c>
    </row>
    <row r="161" spans="1:9" ht="41.25" customHeight="1">
      <c r="A161" s="316" t="s">
        <v>249</v>
      </c>
      <c r="B161" s="364"/>
      <c r="C161" s="318"/>
      <c r="D161" s="327" t="s">
        <v>250</v>
      </c>
      <c r="E161" s="320"/>
      <c r="F161" s="321"/>
      <c r="G161" s="321"/>
      <c r="H161" s="329">
        <f>H162</f>
        <v>30000</v>
      </c>
      <c r="I161" s="329">
        <f>I162</f>
        <v>30000</v>
      </c>
    </row>
    <row r="162" spans="1:9" ht="72.75" customHeight="1">
      <c r="A162" s="314" t="s">
        <v>222</v>
      </c>
      <c r="C162" s="318"/>
      <c r="D162" s="327" t="s">
        <v>251</v>
      </c>
      <c r="E162" s="320"/>
      <c r="F162" s="321"/>
      <c r="G162" s="321"/>
      <c r="H162" s="329">
        <f>H163</f>
        <v>30000</v>
      </c>
      <c r="I162" s="329">
        <f>H162</f>
        <v>30000</v>
      </c>
    </row>
    <row r="163" spans="1:9" ht="36.75" customHeight="1">
      <c r="A163" s="401" t="s">
        <v>187</v>
      </c>
      <c r="B163" s="364"/>
      <c r="C163" s="318"/>
      <c r="D163" s="327"/>
      <c r="E163" s="328">
        <v>200</v>
      </c>
      <c r="F163" s="329"/>
      <c r="G163" s="329"/>
      <c r="H163" s="329">
        <f>'РАСХ 2021 по целевым статьям'!M82</f>
        <v>30000</v>
      </c>
      <c r="I163" s="329">
        <f>H163</f>
        <v>30000</v>
      </c>
    </row>
    <row r="164" spans="1:9" ht="30.75" customHeight="1">
      <c r="A164" s="354" t="s">
        <v>70</v>
      </c>
      <c r="B164" s="361"/>
      <c r="C164" s="513" t="s">
        <v>69</v>
      </c>
      <c r="D164" s="361"/>
      <c r="E164" s="362"/>
      <c r="F164" s="363"/>
      <c r="G164" s="363"/>
      <c r="H164" s="371">
        <f aca="true" t="shared" si="10" ref="H164:I168">H165</f>
        <v>1280000</v>
      </c>
      <c r="I164" s="363">
        <f t="shared" si="10"/>
        <v>1280000</v>
      </c>
    </row>
    <row r="165" spans="1:9" ht="42" customHeight="1">
      <c r="A165" s="556" t="s">
        <v>285</v>
      </c>
      <c r="B165" s="577"/>
      <c r="C165" s="558"/>
      <c r="D165" s="558" t="s">
        <v>248</v>
      </c>
      <c r="E165" s="558"/>
      <c r="F165" s="558"/>
      <c r="G165" s="558"/>
      <c r="H165" s="627">
        <f t="shared" si="10"/>
        <v>1280000</v>
      </c>
      <c r="I165" s="627">
        <f t="shared" si="10"/>
        <v>1280000</v>
      </c>
    </row>
    <row r="166" spans="1:9" ht="42.75" customHeight="1">
      <c r="A166" s="571" t="s">
        <v>286</v>
      </c>
      <c r="B166" s="574"/>
      <c r="C166" s="563"/>
      <c r="D166" s="573" t="s">
        <v>252</v>
      </c>
      <c r="E166" s="573"/>
      <c r="F166" s="573"/>
      <c r="G166" s="573"/>
      <c r="H166" s="626">
        <f t="shared" si="10"/>
        <v>1280000</v>
      </c>
      <c r="I166" s="626">
        <f t="shared" si="10"/>
        <v>1280000</v>
      </c>
    </row>
    <row r="167" spans="1:9" ht="41.25">
      <c r="A167" s="551" t="s">
        <v>506</v>
      </c>
      <c r="B167" s="352"/>
      <c r="C167" s="326"/>
      <c r="D167" s="322" t="s">
        <v>254</v>
      </c>
      <c r="E167" s="400"/>
      <c r="F167" s="321"/>
      <c r="G167" s="321"/>
      <c r="H167" s="331">
        <f t="shared" si="10"/>
        <v>1280000</v>
      </c>
      <c r="I167" s="329">
        <f t="shared" si="10"/>
        <v>1280000</v>
      </c>
    </row>
    <row r="168" spans="1:9" ht="54" customHeight="1">
      <c r="A168" s="552" t="s">
        <v>333</v>
      </c>
      <c r="B168" s="352"/>
      <c r="C168" s="326"/>
      <c r="D168" s="327" t="s">
        <v>433</v>
      </c>
      <c r="E168" s="400"/>
      <c r="F168" s="329"/>
      <c r="G168" s="329"/>
      <c r="H168" s="329">
        <f t="shared" si="10"/>
        <v>1280000</v>
      </c>
      <c r="I168" s="329">
        <f t="shared" si="10"/>
        <v>1280000</v>
      </c>
    </row>
    <row r="169" spans="1:9" ht="25.5" customHeight="1">
      <c r="A169" s="552" t="s">
        <v>152</v>
      </c>
      <c r="B169" s="352"/>
      <c r="C169" s="326"/>
      <c r="D169" s="327"/>
      <c r="E169" s="400">
        <v>500</v>
      </c>
      <c r="F169" s="329"/>
      <c r="G169" s="329"/>
      <c r="H169" s="329">
        <f>'РАСХ 2021 по целевым статьям'!M93</f>
        <v>1280000</v>
      </c>
      <c r="I169" s="329">
        <f>H169</f>
        <v>1280000</v>
      </c>
    </row>
    <row r="170" spans="1:10" s="359" customFormat="1" ht="25.5" customHeight="1">
      <c r="A170" s="354" t="s">
        <v>78</v>
      </c>
      <c r="B170" s="360"/>
      <c r="C170" s="355" t="s">
        <v>77</v>
      </c>
      <c r="D170" s="361"/>
      <c r="E170" s="362"/>
      <c r="F170" s="368"/>
      <c r="G170" s="363"/>
      <c r="H170" s="363">
        <f aca="true" t="shared" si="11" ref="H170:I172">H171</f>
        <v>126639</v>
      </c>
      <c r="I170" s="363">
        <f t="shared" si="11"/>
        <v>126639</v>
      </c>
      <c r="J170" s="447"/>
    </row>
    <row r="171" spans="1:9" ht="13.5">
      <c r="A171" s="316" t="s">
        <v>198</v>
      </c>
      <c r="B171" s="312"/>
      <c r="C171" s="326"/>
      <c r="D171" s="327" t="s">
        <v>265</v>
      </c>
      <c r="E171" s="328"/>
      <c r="F171" s="329"/>
      <c r="G171" s="329"/>
      <c r="H171" s="329">
        <f t="shared" si="11"/>
        <v>126639</v>
      </c>
      <c r="I171" s="329">
        <f t="shared" si="11"/>
        <v>126639</v>
      </c>
    </row>
    <row r="172" spans="1:9" ht="54.75">
      <c r="A172" s="316" t="s">
        <v>277</v>
      </c>
      <c r="B172" s="310"/>
      <c r="C172" s="328"/>
      <c r="D172" s="327" t="s">
        <v>278</v>
      </c>
      <c r="E172" s="348"/>
      <c r="F172" s="332"/>
      <c r="G172" s="332"/>
      <c r="H172" s="329">
        <f t="shared" si="11"/>
        <v>126639</v>
      </c>
      <c r="I172" s="329">
        <f t="shared" si="11"/>
        <v>126639</v>
      </c>
    </row>
    <row r="173" spans="1:9" ht="27">
      <c r="A173" s="314" t="s">
        <v>182</v>
      </c>
      <c r="B173" s="327"/>
      <c r="C173" s="310"/>
      <c r="D173" s="329"/>
      <c r="E173" s="328">
        <v>300</v>
      </c>
      <c r="F173" s="332"/>
      <c r="G173" s="329"/>
      <c r="H173" s="329">
        <f>'РАСХ 2021 по целевым статьям'!M130</f>
        <v>126639</v>
      </c>
      <c r="I173" s="329">
        <f>H173</f>
        <v>126639</v>
      </c>
    </row>
    <row r="174" spans="1:9" ht="22.5" customHeight="1">
      <c r="A174" s="369" t="s">
        <v>80</v>
      </c>
      <c r="B174" s="369"/>
      <c r="C174" s="361" t="s">
        <v>79</v>
      </c>
      <c r="D174" s="367"/>
      <c r="E174" s="370"/>
      <c r="F174" s="368"/>
      <c r="G174" s="368"/>
      <c r="H174" s="371">
        <f>H175</f>
        <v>15000</v>
      </c>
      <c r="I174" s="371">
        <f>F174+G174+H174</f>
        <v>15000</v>
      </c>
    </row>
    <row r="175" spans="1:9" ht="30.75" customHeight="1">
      <c r="A175" s="316" t="s">
        <v>198</v>
      </c>
      <c r="B175" s="312"/>
      <c r="C175" s="326"/>
      <c r="D175" s="327" t="s">
        <v>265</v>
      </c>
      <c r="E175" s="382"/>
      <c r="F175" s="404"/>
      <c r="G175" s="404"/>
      <c r="H175" s="383">
        <f>H176</f>
        <v>15000</v>
      </c>
      <c r="I175" s="383">
        <f>I176</f>
        <v>15000</v>
      </c>
    </row>
    <row r="176" spans="1:9" ht="21" customHeight="1">
      <c r="A176" s="316" t="s">
        <v>149</v>
      </c>
      <c r="B176" s="352"/>
      <c r="C176" s="352"/>
      <c r="D176" s="327" t="s">
        <v>298</v>
      </c>
      <c r="E176" s="328"/>
      <c r="F176" s="365"/>
      <c r="G176" s="365"/>
      <c r="H176" s="373">
        <f>H177</f>
        <v>15000</v>
      </c>
      <c r="I176" s="373">
        <f>I177</f>
        <v>15000</v>
      </c>
    </row>
    <row r="177" spans="1:9" ht="33.75" customHeight="1">
      <c r="A177" s="316" t="s">
        <v>182</v>
      </c>
      <c r="B177" s="352"/>
      <c r="C177" s="352"/>
      <c r="D177" s="327"/>
      <c r="E177" s="328">
        <v>300</v>
      </c>
      <c r="F177" s="365"/>
      <c r="G177" s="365"/>
      <c r="H177" s="373">
        <f>'РАСХ 2021 по целевым статьям'!L133</f>
        <v>15000</v>
      </c>
      <c r="I177" s="373">
        <f>H177</f>
        <v>15000</v>
      </c>
    </row>
    <row r="178" spans="1:9" ht="23.25" customHeight="1">
      <c r="A178" s="385" t="s">
        <v>206</v>
      </c>
      <c r="B178" s="385"/>
      <c r="C178" s="386"/>
      <c r="D178" s="385"/>
      <c r="E178" s="385"/>
      <c r="F178" s="387">
        <f>F13</f>
        <v>238635</v>
      </c>
      <c r="G178" s="387">
        <f>G13</f>
        <v>4452963</v>
      </c>
      <c r="H178" s="387">
        <f>H13</f>
        <v>34897794.8</v>
      </c>
      <c r="I178" s="387">
        <f>F178+G178+H178</f>
        <v>39589392.8</v>
      </c>
    </row>
    <row r="179" spans="1:10" s="359" customFormat="1" ht="27" customHeight="1">
      <c r="A179" s="634" t="s">
        <v>451</v>
      </c>
      <c r="B179" s="634"/>
      <c r="C179" s="635"/>
      <c r="D179" s="634"/>
      <c r="E179" s="634"/>
      <c r="F179" s="634"/>
      <c r="G179" s="634"/>
      <c r="H179" s="634"/>
      <c r="I179" s="636"/>
      <c r="J179" s="447"/>
    </row>
  </sheetData>
  <sheetProtection/>
  <mergeCells count="7">
    <mergeCell ref="F4:I4"/>
    <mergeCell ref="A9:H9"/>
    <mergeCell ref="A7:H7"/>
    <mergeCell ref="A8:H8"/>
    <mergeCell ref="D1:I1"/>
    <mergeCell ref="D2:I2"/>
    <mergeCell ref="D3:I3"/>
  </mergeCells>
  <printOptions/>
  <pageMargins left="0.7086614173228347" right="0.7086614173228347" top="0.7480314960629921" bottom="0.7480314960629921" header="0.31496062992125984" footer="0.31496062992125984"/>
  <pageSetup fitToHeight="16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5">
      <selection activeCell="C37" sqref="C37"/>
    </sheetView>
  </sheetViews>
  <sheetFormatPr defaultColWidth="11.875" defaultRowHeight="12.75"/>
  <cols>
    <col min="1" max="1" width="12.00390625" style="15" customWidth="1"/>
    <col min="2" max="2" width="73.50390625" style="16" customWidth="1"/>
    <col min="3" max="3" width="13.50390625" style="17" customWidth="1"/>
    <col min="4" max="4" width="13.875" style="17" customWidth="1"/>
    <col min="5" max="5" width="13.00390625" style="17" customWidth="1"/>
    <col min="6" max="6" width="12.50390625" style="18" customWidth="1"/>
    <col min="7" max="7" width="0" style="18" hidden="1" customWidth="1"/>
    <col min="8" max="16384" width="11.875" style="18" customWidth="1"/>
  </cols>
  <sheetData>
    <row r="1" spans="1:6" s="1" customFormat="1" ht="15">
      <c r="A1" s="19"/>
      <c r="B1" s="685" t="s">
        <v>19</v>
      </c>
      <c r="C1" s="685"/>
      <c r="D1" s="685"/>
      <c r="E1" s="685"/>
      <c r="F1" s="19"/>
    </row>
    <row r="2" spans="1:6" s="1" customFormat="1" ht="15">
      <c r="A2" s="19"/>
      <c r="B2" s="685" t="s">
        <v>20</v>
      </c>
      <c r="C2" s="685"/>
      <c r="D2" s="685"/>
      <c r="E2" s="685"/>
      <c r="F2" s="19"/>
    </row>
    <row r="3" spans="1:6" s="16" customFormat="1" ht="15">
      <c r="A3" s="19"/>
      <c r="B3" s="685" t="s">
        <v>21</v>
      </c>
      <c r="C3" s="685"/>
      <c r="D3" s="685"/>
      <c r="E3" s="685"/>
      <c r="F3" s="19"/>
    </row>
    <row r="4" spans="1:6" s="16" customFormat="1" ht="63.75" customHeight="1">
      <c r="A4" s="723" t="s">
        <v>22</v>
      </c>
      <c r="B4" s="723"/>
      <c r="C4" s="723"/>
      <c r="D4" s="723"/>
      <c r="E4" s="723"/>
      <c r="F4" s="19"/>
    </row>
    <row r="5" spans="1:6" s="16" customFormat="1" ht="7.5" customHeight="1">
      <c r="A5" s="19"/>
      <c r="B5" s="19"/>
      <c r="C5" s="19"/>
      <c r="D5" s="19"/>
      <c r="E5" s="19"/>
      <c r="F5" s="19"/>
    </row>
    <row r="6" spans="1:8" s="16" customFormat="1" ht="13.5" customHeight="1">
      <c r="A6" s="20"/>
      <c r="E6" s="21" t="s">
        <v>23</v>
      </c>
      <c r="H6" s="21"/>
    </row>
    <row r="7" spans="1:8" s="27" customFormat="1" ht="42.75" customHeight="1">
      <c r="A7" s="22" t="s">
        <v>24</v>
      </c>
      <c r="B7" s="23" t="s">
        <v>25</v>
      </c>
      <c r="C7" s="24">
        <v>2011</v>
      </c>
      <c r="D7" s="24">
        <v>2012</v>
      </c>
      <c r="E7" s="24">
        <v>2013</v>
      </c>
      <c r="F7" s="25"/>
      <c r="G7" s="26"/>
      <c r="H7" s="25"/>
    </row>
    <row r="8" spans="1:8" s="33" customFormat="1" ht="15">
      <c r="A8" s="28" t="s">
        <v>26</v>
      </c>
      <c r="B8" s="29" t="s">
        <v>27</v>
      </c>
      <c r="C8" s="30">
        <f>C9+C11+C12+C13+C14+C15</f>
        <v>4162</v>
      </c>
      <c r="D8" s="30">
        <f>D9+D11+D12+D13+D14+D15</f>
        <v>4557.3</v>
      </c>
      <c r="E8" s="30">
        <f>E9+E11+E12+E13+E14+E15</f>
        <v>5027.1</v>
      </c>
      <c r="F8" s="31"/>
      <c r="G8" s="32"/>
      <c r="H8" s="31"/>
    </row>
    <row r="9" spans="1:8" s="39" customFormat="1" ht="27">
      <c r="A9" s="34" t="s">
        <v>28</v>
      </c>
      <c r="B9" s="35" t="s">
        <v>29</v>
      </c>
      <c r="C9" s="36">
        <v>685.7</v>
      </c>
      <c r="D9" s="36">
        <v>765.3</v>
      </c>
      <c r="E9" s="36">
        <v>857.1</v>
      </c>
      <c r="F9" s="37"/>
      <c r="G9" s="38"/>
      <c r="H9" s="37"/>
    </row>
    <row r="10" spans="1:8" s="45" customFormat="1" ht="27" hidden="1">
      <c r="A10" s="40" t="s">
        <v>30</v>
      </c>
      <c r="B10" s="41" t="s">
        <v>31</v>
      </c>
      <c r="C10" s="42"/>
      <c r="D10" s="42"/>
      <c r="E10" s="42"/>
      <c r="F10" s="43"/>
      <c r="G10" s="44"/>
      <c r="H10" s="43"/>
    </row>
    <row r="11" spans="1:8" s="39" customFormat="1" ht="41.25">
      <c r="A11" s="34" t="s">
        <v>30</v>
      </c>
      <c r="B11" s="35" t="s">
        <v>32</v>
      </c>
      <c r="C11" s="36">
        <v>168</v>
      </c>
      <c r="D11" s="36">
        <v>168</v>
      </c>
      <c r="E11" s="36">
        <v>168</v>
      </c>
      <c r="F11" s="37"/>
      <c r="G11" s="38"/>
      <c r="H11" s="37"/>
    </row>
    <row r="12" spans="1:8" s="39" customFormat="1" ht="41.25">
      <c r="A12" s="34" t="s">
        <v>33</v>
      </c>
      <c r="B12" s="35" t="s">
        <v>34</v>
      </c>
      <c r="C12" s="36">
        <v>3108.3</v>
      </c>
      <c r="D12" s="36">
        <v>3424</v>
      </c>
      <c r="E12" s="36">
        <v>3802</v>
      </c>
      <c r="F12" s="37"/>
      <c r="G12" s="38"/>
      <c r="H12" s="37"/>
    </row>
    <row r="13" spans="1:8" s="39" customFormat="1" ht="13.5">
      <c r="A13" s="34" t="s">
        <v>35</v>
      </c>
      <c r="B13" s="35" t="s">
        <v>36</v>
      </c>
      <c r="C13" s="36"/>
      <c r="D13" s="36"/>
      <c r="E13" s="36"/>
      <c r="F13" s="37"/>
      <c r="G13" s="38"/>
      <c r="H13" s="37"/>
    </row>
    <row r="14" spans="1:8" s="39" customFormat="1" ht="15.75" customHeight="1">
      <c r="A14" s="34" t="s">
        <v>37</v>
      </c>
      <c r="B14" s="35" t="s">
        <v>38</v>
      </c>
      <c r="C14" s="36">
        <v>200</v>
      </c>
      <c r="D14" s="36">
        <v>200</v>
      </c>
      <c r="E14" s="36">
        <v>200</v>
      </c>
      <c r="F14" s="37"/>
      <c r="G14" s="38"/>
      <c r="H14" s="37"/>
    </row>
    <row r="15" spans="1:8" s="39" customFormat="1" ht="16.5" customHeight="1">
      <c r="A15" s="34" t="s">
        <v>39</v>
      </c>
      <c r="B15" s="35" t="s">
        <v>40</v>
      </c>
      <c r="C15" s="36"/>
      <c r="D15" s="36"/>
      <c r="E15" s="36"/>
      <c r="F15" s="37"/>
      <c r="G15" s="38"/>
      <c r="H15" s="37"/>
    </row>
    <row r="16" spans="1:8" s="50" customFormat="1" ht="13.5">
      <c r="A16" s="46" t="s">
        <v>41</v>
      </c>
      <c r="B16" s="47" t="s">
        <v>42</v>
      </c>
      <c r="C16" s="48">
        <f>C17</f>
        <v>308</v>
      </c>
      <c r="D16" s="48">
        <f>D17</f>
        <v>316</v>
      </c>
      <c r="E16" s="48">
        <f>E17</f>
        <v>316</v>
      </c>
      <c r="F16" s="49"/>
      <c r="G16" s="49"/>
      <c r="H16" s="49"/>
    </row>
    <row r="17" spans="1:8" s="39" customFormat="1" ht="13.5">
      <c r="A17" s="34" t="s">
        <v>43</v>
      </c>
      <c r="B17" s="35" t="s">
        <v>44</v>
      </c>
      <c r="C17" s="36">
        <v>308</v>
      </c>
      <c r="D17" s="36">
        <v>316</v>
      </c>
      <c r="E17" s="36">
        <v>316</v>
      </c>
      <c r="F17" s="51"/>
      <c r="G17" s="52"/>
      <c r="H17" s="51"/>
    </row>
    <row r="18" spans="1:8" s="50" customFormat="1" ht="13.5">
      <c r="A18" s="46" t="s">
        <v>45</v>
      </c>
      <c r="B18" s="47" t="s">
        <v>46</v>
      </c>
      <c r="C18" s="48">
        <f>C19</f>
        <v>550</v>
      </c>
      <c r="D18" s="48">
        <f>D19</f>
        <v>550</v>
      </c>
      <c r="E18" s="48">
        <f>E19</f>
        <v>550</v>
      </c>
      <c r="F18" s="49"/>
      <c r="G18" s="49"/>
      <c r="H18" s="49"/>
    </row>
    <row r="19" spans="1:8" s="39" customFormat="1" ht="48.75" customHeight="1">
      <c r="A19" s="34" t="s">
        <v>47</v>
      </c>
      <c r="B19" s="35" t="s">
        <v>48</v>
      </c>
      <c r="C19" s="36">
        <v>550</v>
      </c>
      <c r="D19" s="36">
        <v>550</v>
      </c>
      <c r="E19" s="36">
        <v>550</v>
      </c>
      <c r="F19" s="37"/>
      <c r="G19" s="38"/>
      <c r="H19" s="37"/>
    </row>
    <row r="20" spans="1:8" s="39" customFormat="1" ht="36" customHeight="1">
      <c r="A20" s="34" t="s">
        <v>49</v>
      </c>
      <c r="B20" s="35" t="s">
        <v>50</v>
      </c>
      <c r="C20" s="36"/>
      <c r="D20" s="36"/>
      <c r="E20" s="36"/>
      <c r="F20" s="37"/>
      <c r="G20" s="38"/>
      <c r="H20" s="37"/>
    </row>
    <row r="21" spans="1:8" s="50" customFormat="1" ht="13.5">
      <c r="A21" s="46" t="s">
        <v>51</v>
      </c>
      <c r="B21" s="47" t="s">
        <v>52</v>
      </c>
      <c r="C21" s="48">
        <f>C22</f>
        <v>100</v>
      </c>
      <c r="D21" s="48">
        <f>D22</f>
        <v>100</v>
      </c>
      <c r="E21" s="48">
        <f>E22</f>
        <v>100</v>
      </c>
      <c r="F21" s="49"/>
      <c r="G21" s="49"/>
      <c r="H21" s="49"/>
    </row>
    <row r="22" spans="1:8" s="39" customFormat="1" ht="13.5">
      <c r="A22" s="34" t="s">
        <v>53</v>
      </c>
      <c r="B22" s="35" t="s">
        <v>54</v>
      </c>
      <c r="C22" s="36">
        <v>100</v>
      </c>
      <c r="D22" s="36">
        <v>100</v>
      </c>
      <c r="E22" s="36">
        <v>100</v>
      </c>
      <c r="F22" s="51"/>
      <c r="G22" s="52"/>
      <c r="H22" s="51"/>
    </row>
    <row r="23" spans="1:8" s="50" customFormat="1" ht="13.5">
      <c r="A23" s="46" t="s">
        <v>55</v>
      </c>
      <c r="B23" s="47" t="s">
        <v>56</v>
      </c>
      <c r="C23" s="53">
        <f>C24+C25+C26</f>
        <v>11689.470700000002</v>
      </c>
      <c r="D23" s="48">
        <f>D24+D25+D26</f>
        <v>11315.4</v>
      </c>
      <c r="E23" s="48">
        <f>E24+E25+E26</f>
        <v>12198.5</v>
      </c>
      <c r="F23" s="49"/>
      <c r="G23" s="49"/>
      <c r="H23" s="49"/>
    </row>
    <row r="24" spans="1:8" s="39" customFormat="1" ht="13.5">
      <c r="A24" s="34" t="s">
        <v>57</v>
      </c>
      <c r="B24" s="35" t="s">
        <v>58</v>
      </c>
      <c r="C24" s="36">
        <v>1256</v>
      </c>
      <c r="D24" s="36">
        <v>1160</v>
      </c>
      <c r="E24" s="36">
        <v>1160</v>
      </c>
      <c r="F24" s="37"/>
      <c r="G24" s="38"/>
      <c r="H24" s="37"/>
    </row>
    <row r="25" spans="1:8" s="39" customFormat="1" ht="13.5">
      <c r="A25" s="34" t="s">
        <v>59</v>
      </c>
      <c r="B25" s="35" t="s">
        <v>60</v>
      </c>
      <c r="C25" s="54">
        <v>7249.7707</v>
      </c>
      <c r="D25" s="36">
        <v>6781.4</v>
      </c>
      <c r="E25" s="36">
        <v>7384.5</v>
      </c>
      <c r="F25" s="37"/>
      <c r="G25" s="38"/>
      <c r="H25" s="37"/>
    </row>
    <row r="26" spans="1:8" s="39" customFormat="1" ht="13.5">
      <c r="A26" s="34" t="s">
        <v>61</v>
      </c>
      <c r="B26" s="35" t="s">
        <v>62</v>
      </c>
      <c r="C26" s="36">
        <v>3183.7</v>
      </c>
      <c r="D26" s="36">
        <v>3374</v>
      </c>
      <c r="E26" s="36">
        <v>3654</v>
      </c>
      <c r="F26" s="37"/>
      <c r="G26" s="38"/>
      <c r="H26" s="37"/>
    </row>
    <row r="27" spans="1:8" s="39" customFormat="1" ht="13.5">
      <c r="A27" s="46" t="s">
        <v>63</v>
      </c>
      <c r="B27" s="55" t="s">
        <v>64</v>
      </c>
      <c r="C27" s="48">
        <f>C28</f>
        <v>50</v>
      </c>
      <c r="D27" s="48">
        <f>D28</f>
        <v>50</v>
      </c>
      <c r="E27" s="48">
        <f>E28</f>
        <v>50</v>
      </c>
      <c r="F27" s="49"/>
      <c r="G27" s="52"/>
      <c r="H27" s="49"/>
    </row>
    <row r="28" spans="1:8" s="39" customFormat="1" ht="13.5">
      <c r="A28" s="34" t="s">
        <v>65</v>
      </c>
      <c r="B28" s="35" t="s">
        <v>66</v>
      </c>
      <c r="C28" s="36">
        <v>50</v>
      </c>
      <c r="D28" s="36">
        <v>50</v>
      </c>
      <c r="E28" s="36">
        <v>50</v>
      </c>
      <c r="F28" s="51"/>
      <c r="G28" s="52"/>
      <c r="H28" s="51"/>
    </row>
    <row r="29" spans="1:8" s="50" customFormat="1" ht="13.5">
      <c r="A29" s="46" t="s">
        <v>67</v>
      </c>
      <c r="B29" s="55" t="s">
        <v>68</v>
      </c>
      <c r="C29" s="48">
        <f>C30</f>
        <v>8596.8</v>
      </c>
      <c r="D29" s="48">
        <f>D30</f>
        <v>8747.3</v>
      </c>
      <c r="E29" s="48">
        <f>E30</f>
        <v>9434.4</v>
      </c>
      <c r="F29" s="49"/>
      <c r="G29" s="49"/>
      <c r="H29" s="49"/>
    </row>
    <row r="30" spans="1:8" s="39" customFormat="1" ht="31.5" customHeight="1">
      <c r="A30" s="34" t="s">
        <v>69</v>
      </c>
      <c r="B30" s="35" t="s">
        <v>70</v>
      </c>
      <c r="C30" s="36">
        <v>8596.8</v>
      </c>
      <c r="D30" s="36">
        <v>8747.3</v>
      </c>
      <c r="E30" s="36">
        <v>9434.4</v>
      </c>
      <c r="F30" s="51"/>
      <c r="G30" s="52"/>
      <c r="H30" s="51"/>
    </row>
    <row r="31" spans="1:8" s="50" customFormat="1" ht="13.5">
      <c r="A31" s="46" t="s">
        <v>71</v>
      </c>
      <c r="B31" s="55" t="s">
        <v>72</v>
      </c>
      <c r="C31" s="48">
        <f>C32</f>
        <v>10</v>
      </c>
      <c r="D31" s="48">
        <f>D32</f>
        <v>50</v>
      </c>
      <c r="E31" s="48">
        <f>E32</f>
        <v>100</v>
      </c>
      <c r="F31" s="49"/>
      <c r="G31" s="49"/>
      <c r="H31" s="49"/>
    </row>
    <row r="32" spans="1:8" s="39" customFormat="1" ht="13.5">
      <c r="A32" s="34" t="s">
        <v>73</v>
      </c>
      <c r="B32" s="35" t="s">
        <v>74</v>
      </c>
      <c r="C32" s="36">
        <v>10</v>
      </c>
      <c r="D32" s="36">
        <v>50</v>
      </c>
      <c r="E32" s="36">
        <v>100</v>
      </c>
      <c r="F32" s="51"/>
      <c r="G32" s="52"/>
      <c r="H32" s="51"/>
    </row>
    <row r="33" spans="1:8" s="39" customFormat="1" ht="13.5">
      <c r="A33" s="46" t="s">
        <v>75</v>
      </c>
      <c r="B33" s="56" t="s">
        <v>76</v>
      </c>
      <c r="C33" s="48">
        <f>C34+C35</f>
        <v>32</v>
      </c>
      <c r="D33" s="48">
        <f>D34+D35</f>
        <v>32</v>
      </c>
      <c r="E33" s="48">
        <f>E34+E35</f>
        <v>32</v>
      </c>
      <c r="F33" s="51"/>
      <c r="G33" s="52"/>
      <c r="H33" s="51"/>
    </row>
    <row r="34" spans="1:8" s="39" customFormat="1" ht="13.5">
      <c r="A34" s="34" t="s">
        <v>77</v>
      </c>
      <c r="B34" s="35" t="s">
        <v>78</v>
      </c>
      <c r="C34" s="36">
        <v>22</v>
      </c>
      <c r="D34" s="36">
        <v>22</v>
      </c>
      <c r="E34" s="36">
        <v>22</v>
      </c>
      <c r="F34" s="51"/>
      <c r="G34" s="52"/>
      <c r="H34" s="51"/>
    </row>
    <row r="35" spans="1:8" s="39" customFormat="1" ht="15.75" customHeight="1">
      <c r="A35" s="34" t="s">
        <v>79</v>
      </c>
      <c r="B35" s="35" t="s">
        <v>80</v>
      </c>
      <c r="C35" s="36">
        <v>10</v>
      </c>
      <c r="D35" s="36">
        <v>10</v>
      </c>
      <c r="E35" s="36">
        <v>10</v>
      </c>
      <c r="F35" s="51"/>
      <c r="G35" s="52"/>
      <c r="H35" s="51"/>
    </row>
    <row r="36" spans="1:8" s="50" customFormat="1" ht="13.5">
      <c r="A36" s="46" t="s">
        <v>81</v>
      </c>
      <c r="B36" s="55" t="s">
        <v>82</v>
      </c>
      <c r="C36" s="48">
        <v>1300</v>
      </c>
      <c r="D36" s="48">
        <f>D37+D38</f>
        <v>1413</v>
      </c>
      <c r="E36" s="48">
        <f>E37+E38</f>
        <v>1300</v>
      </c>
      <c r="F36" s="49"/>
      <c r="G36" s="49"/>
      <c r="H36" s="49"/>
    </row>
    <row r="37" spans="1:8" s="39" customFormat="1" ht="15.75" customHeight="1">
      <c r="A37" s="34" t="s">
        <v>83</v>
      </c>
      <c r="B37" s="35" t="s">
        <v>84</v>
      </c>
      <c r="C37" s="36"/>
      <c r="D37" s="36"/>
      <c r="E37" s="36"/>
      <c r="F37" s="51"/>
      <c r="G37" s="52"/>
      <c r="H37" s="51"/>
    </row>
    <row r="38" spans="1:8" s="39" customFormat="1" ht="15.75" customHeight="1">
      <c r="A38" s="57" t="s">
        <v>81</v>
      </c>
      <c r="B38" s="58" t="s">
        <v>82</v>
      </c>
      <c r="C38" s="36">
        <v>0</v>
      </c>
      <c r="D38" s="36">
        <v>1413</v>
      </c>
      <c r="E38" s="36">
        <v>1300</v>
      </c>
      <c r="F38" s="51"/>
      <c r="G38" s="52"/>
      <c r="H38" s="51"/>
    </row>
    <row r="39" spans="1:8" s="50" customFormat="1" ht="13.5">
      <c r="A39" s="724" t="s">
        <v>85</v>
      </c>
      <c r="B39" s="724"/>
      <c r="C39" s="53">
        <f>C8+C16+C18+C21+C23+C27+C29+C31+C33+C36</f>
        <v>26798.2707</v>
      </c>
      <c r="D39" s="48">
        <f>D8+D16+D18+D21+D23+D27+D29+D31+D33+D36</f>
        <v>27131</v>
      </c>
      <c r="E39" s="48">
        <f>E8+E16+E18+E21+E23+E27+E29+E31+E33+E36</f>
        <v>29108</v>
      </c>
      <c r="F39" s="49"/>
      <c r="G39" s="49"/>
      <c r="H39" s="49"/>
    </row>
    <row r="40" spans="1:8" s="62" customFormat="1" ht="13.5">
      <c r="A40" s="59"/>
      <c r="B40" s="60"/>
      <c r="C40" s="61"/>
      <c r="D40" s="61"/>
      <c r="E40" s="61"/>
      <c r="F40" s="49"/>
      <c r="G40" s="49"/>
      <c r="H40" s="49"/>
    </row>
    <row r="41" spans="1:8" s="62" customFormat="1" ht="35.25" customHeight="1">
      <c r="A41" s="725" t="s">
        <v>86</v>
      </c>
      <c r="B41" s="725"/>
      <c r="C41" s="63">
        <v>400.80263</v>
      </c>
      <c r="D41" s="61">
        <v>600</v>
      </c>
      <c r="E41" s="61">
        <v>600</v>
      </c>
      <c r="F41" s="49"/>
      <c r="G41" s="49"/>
      <c r="H41" s="49"/>
    </row>
    <row r="42" spans="1:8" s="62" customFormat="1" ht="35.25" customHeight="1">
      <c r="A42" s="721" t="s">
        <v>87</v>
      </c>
      <c r="B42" s="721"/>
      <c r="C42" s="61"/>
      <c r="D42" s="61">
        <f>C39*2.5/100</f>
        <v>669.9567675</v>
      </c>
      <c r="E42" s="61">
        <f>D39*5/100</f>
        <v>1356.55</v>
      </c>
      <c r="F42" s="49"/>
      <c r="G42" s="49"/>
      <c r="H42" s="49"/>
    </row>
    <row r="43" spans="1:8" s="62" customFormat="1" ht="13.5">
      <c r="A43" s="64" t="s">
        <v>88</v>
      </c>
      <c r="B43" s="65"/>
      <c r="C43" s="66">
        <f>C39+C41</f>
        <v>27199.07333</v>
      </c>
      <c r="D43" s="67">
        <f>D39+D41</f>
        <v>27731</v>
      </c>
      <c r="E43" s="67">
        <f>E39+E41</f>
        <v>29708</v>
      </c>
      <c r="F43" s="49"/>
      <c r="G43" s="49"/>
      <c r="H43" s="49"/>
    </row>
    <row r="44" spans="1:8" s="50" customFormat="1" ht="13.5">
      <c r="A44" s="722" t="s">
        <v>89</v>
      </c>
      <c r="B44" s="722"/>
      <c r="C44" s="68" t="e">
        <f>'ДОХОДЫ 2021'!#REF!-Приложение2!C39</f>
        <v>#REF!</v>
      </c>
      <c r="D44" s="69" t="e">
        <f>'ДОХОДЫ 2021'!#REF!-Приложение2!D39</f>
        <v>#REF!</v>
      </c>
      <c r="E44" s="69" t="e">
        <f>'ДОХОДЫ 2021'!#REF!-Приложение2!E39</f>
        <v>#REF!</v>
      </c>
      <c r="F44" s="70"/>
      <c r="G44" s="71"/>
      <c r="H44" s="70"/>
    </row>
    <row r="45" spans="3:8" ht="15">
      <c r="C45" s="72"/>
      <c r="D45" s="72"/>
      <c r="E45" s="72"/>
      <c r="F45" s="73"/>
      <c r="G45" s="73"/>
      <c r="H45" s="73"/>
    </row>
    <row r="46" spans="3:8" ht="15">
      <c r="C46" s="72"/>
      <c r="D46" s="72"/>
      <c r="E46" s="72"/>
      <c r="F46" s="73"/>
      <c r="G46" s="73"/>
      <c r="H46" s="73"/>
    </row>
    <row r="47" spans="3:8" ht="15">
      <c r="C47" s="72"/>
      <c r="D47" s="72"/>
      <c r="E47" s="72"/>
      <c r="F47" s="73"/>
      <c r="G47" s="73"/>
      <c r="H47" s="73"/>
    </row>
    <row r="49" spans="1:5" ht="15">
      <c r="A49" s="720"/>
      <c r="B49" s="720"/>
      <c r="C49" s="720"/>
      <c r="D49" s="720"/>
      <c r="E49" s="720"/>
    </row>
    <row r="50" spans="1:5" ht="15">
      <c r="A50" s="720"/>
      <c r="B50" s="720"/>
      <c r="C50" s="720"/>
      <c r="D50" s="720"/>
      <c r="E50" s="720"/>
    </row>
    <row r="51" spans="1:5" ht="15">
      <c r="A51" s="720"/>
      <c r="B51" s="720"/>
      <c r="C51" s="720"/>
      <c r="D51" s="720"/>
      <c r="E51" s="720"/>
    </row>
    <row r="52" spans="1:5" ht="15">
      <c r="A52" s="720"/>
      <c r="B52" s="720"/>
      <c r="C52" s="720"/>
      <c r="D52" s="720"/>
      <c r="E52" s="720"/>
    </row>
    <row r="53" spans="1:5" ht="15">
      <c r="A53" s="720"/>
      <c r="B53" s="720"/>
      <c r="C53" s="720"/>
      <c r="D53" s="720"/>
      <c r="E53" s="720"/>
    </row>
  </sheetData>
  <sheetProtection/>
  <mergeCells count="13">
    <mergeCell ref="B1:E1"/>
    <mergeCell ref="B2:E2"/>
    <mergeCell ref="B3:E3"/>
    <mergeCell ref="A4:E4"/>
    <mergeCell ref="A39:B39"/>
    <mergeCell ref="A41:B41"/>
    <mergeCell ref="A53:E53"/>
    <mergeCell ref="A42:B42"/>
    <mergeCell ref="A44:B44"/>
    <mergeCell ref="A49:E49"/>
    <mergeCell ref="A50:E50"/>
    <mergeCell ref="A51:E51"/>
    <mergeCell ref="A52:E52"/>
  </mergeCells>
  <printOptions/>
  <pageMargins left="0.5902777777777778" right="0.19652777777777777" top="0.19652777777777777" bottom="0.31527777777777777" header="0.5118055555555556" footer="0.5118055555555556"/>
  <pageSetup horizontalDpi="300" verticalDpi="300" orientation="portrait" paperSize="9" scale="10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13"/>
  <sheetViews>
    <sheetView zoomScalePageLayoutView="0" workbookViewId="0" topLeftCell="A80">
      <selection activeCell="A1" sqref="A1"/>
    </sheetView>
  </sheetViews>
  <sheetFormatPr defaultColWidth="9.125" defaultRowHeight="12.75"/>
  <cols>
    <col min="1" max="1" width="42.50390625" style="74" customWidth="1"/>
    <col min="2" max="2" width="9.875" style="75" customWidth="1"/>
    <col min="3" max="4" width="12.125" style="75" customWidth="1"/>
    <col min="5" max="5" width="5.375" style="75" customWidth="1"/>
    <col min="6" max="6" width="14.125" style="76" customWidth="1"/>
    <col min="7" max="7" width="10.375" style="77" customWidth="1"/>
    <col min="8" max="8" width="11.00390625" style="78" customWidth="1"/>
    <col min="9" max="18" width="9.125" style="78" customWidth="1"/>
    <col min="19" max="16384" width="9.125" style="74" customWidth="1"/>
  </cols>
  <sheetData>
    <row r="1" spans="1:31" s="83" customFormat="1" ht="15">
      <c r="A1" s="79"/>
      <c r="B1" s="80"/>
      <c r="C1" s="80"/>
      <c r="D1" s="79"/>
      <c r="E1" s="727" t="s">
        <v>90</v>
      </c>
      <c r="F1" s="727"/>
      <c r="G1" s="727"/>
      <c r="H1" s="727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s="83" customFormat="1" ht="15.75" customHeight="1">
      <c r="A2" s="716" t="s">
        <v>20</v>
      </c>
      <c r="B2" s="716"/>
      <c r="C2" s="716"/>
      <c r="D2" s="716"/>
      <c r="E2" s="716"/>
      <c r="F2" s="716"/>
      <c r="G2" s="716"/>
      <c r="H2" s="716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83" customFormat="1" ht="15">
      <c r="A3" s="716" t="s">
        <v>91</v>
      </c>
      <c r="B3" s="716"/>
      <c r="C3" s="716"/>
      <c r="D3" s="716"/>
      <c r="E3" s="716"/>
      <c r="F3" s="716"/>
      <c r="G3" s="716"/>
      <c r="H3" s="716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83" customFormat="1" ht="15">
      <c r="A4" s="728"/>
      <c r="B4" s="728"/>
      <c r="C4" s="728"/>
      <c r="D4" s="728"/>
      <c r="E4" s="728"/>
      <c r="F4" s="728"/>
      <c r="G4" s="84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6" ht="36" customHeight="1">
      <c r="A5" s="726" t="s">
        <v>92</v>
      </c>
      <c r="B5" s="726"/>
      <c r="C5" s="726"/>
      <c r="D5" s="726"/>
      <c r="E5" s="726"/>
      <c r="F5" s="726"/>
    </row>
    <row r="6" ht="15">
      <c r="H6" s="78" t="s">
        <v>93</v>
      </c>
    </row>
    <row r="7" spans="1:18" s="89" customFormat="1" ht="36" customHeight="1">
      <c r="A7" s="85" t="s">
        <v>25</v>
      </c>
      <c r="B7" s="86" t="s">
        <v>94</v>
      </c>
      <c r="C7" s="86" t="s">
        <v>95</v>
      </c>
      <c r="D7" s="86" t="s">
        <v>96</v>
      </c>
      <c r="E7" s="86" t="s">
        <v>97</v>
      </c>
      <c r="F7" s="87">
        <v>2011</v>
      </c>
      <c r="G7" s="87">
        <v>2012</v>
      </c>
      <c r="H7" s="87">
        <v>2013</v>
      </c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" s="95" customFormat="1" ht="42" customHeight="1">
      <c r="A8" s="90" t="s">
        <v>98</v>
      </c>
      <c r="B8" s="91" t="s">
        <v>99</v>
      </c>
      <c r="C8" s="91"/>
      <c r="D8" s="91"/>
      <c r="E8" s="91"/>
      <c r="F8" s="92">
        <f>F9+F25+F29+F34+F37+F55+F59+F64+F68+F75</f>
        <v>26798.2707</v>
      </c>
      <c r="G8" s="93">
        <f>G9+G25+G29+G34+G37+G55+G59+G64+G68+G75</f>
        <v>27131</v>
      </c>
      <c r="H8" s="92">
        <f>H9+H25+H29+H34+H37+H55+H59+H64+H68+H75</f>
        <v>29108</v>
      </c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18" s="95" customFormat="1" ht="42" customHeight="1">
      <c r="A9" s="90" t="s">
        <v>27</v>
      </c>
      <c r="B9" s="91"/>
      <c r="C9" s="91" t="s">
        <v>26</v>
      </c>
      <c r="D9" s="91"/>
      <c r="E9" s="91"/>
      <c r="F9" s="92">
        <f>F10+F13+F16+F19+F22</f>
        <v>4162</v>
      </c>
      <c r="G9" s="92">
        <f>G10+G13+G16+G19+G22</f>
        <v>4557.3</v>
      </c>
      <c r="H9" s="92">
        <f>H10+H13+H16+H19+H22</f>
        <v>5027.1</v>
      </c>
      <c r="I9" s="94"/>
      <c r="J9" s="94"/>
      <c r="K9" s="94"/>
      <c r="L9" s="94"/>
      <c r="M9" s="94"/>
      <c r="N9" s="94"/>
      <c r="O9" s="94"/>
      <c r="P9" s="94"/>
      <c r="Q9" s="94"/>
      <c r="R9" s="94"/>
    </row>
    <row r="10" spans="1:31" s="102" customFormat="1" ht="41.25">
      <c r="A10" s="96" t="s">
        <v>29</v>
      </c>
      <c r="B10" s="97"/>
      <c r="C10" s="98" t="s">
        <v>28</v>
      </c>
      <c r="D10" s="98"/>
      <c r="E10" s="98"/>
      <c r="F10" s="99">
        <f aca="true" t="shared" si="0" ref="F10:H11">F11</f>
        <v>685.7</v>
      </c>
      <c r="G10" s="99">
        <f t="shared" si="0"/>
        <v>765.3</v>
      </c>
      <c r="H10" s="99">
        <f t="shared" si="0"/>
        <v>857.1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</row>
    <row r="11" spans="1:18" s="107" customFormat="1" ht="13.5">
      <c r="A11" s="103" t="s">
        <v>100</v>
      </c>
      <c r="B11" s="86"/>
      <c r="C11" s="104"/>
      <c r="D11" s="104" t="s">
        <v>101</v>
      </c>
      <c r="E11" s="104"/>
      <c r="F11" s="105">
        <f t="shared" si="0"/>
        <v>685.7</v>
      </c>
      <c r="G11" s="105">
        <f t="shared" si="0"/>
        <v>765.3</v>
      </c>
      <c r="H11" s="105">
        <f t="shared" si="0"/>
        <v>857.1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s="113" customFormat="1" ht="27">
      <c r="A12" s="108" t="s">
        <v>102</v>
      </c>
      <c r="B12" s="109"/>
      <c r="C12" s="110"/>
      <c r="D12" s="110"/>
      <c r="E12" s="110" t="s">
        <v>103</v>
      </c>
      <c r="F12" s="111">
        <v>685.7</v>
      </c>
      <c r="G12" s="111">
        <v>765.3</v>
      </c>
      <c r="H12" s="111">
        <v>857.1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31" s="119" customFormat="1" ht="69">
      <c r="A13" s="55" t="s">
        <v>32</v>
      </c>
      <c r="B13" s="114"/>
      <c r="C13" s="97" t="s">
        <v>30</v>
      </c>
      <c r="D13" s="115"/>
      <c r="E13" s="115"/>
      <c r="F13" s="116">
        <f aca="true" t="shared" si="1" ref="F13:H14">F14</f>
        <v>168</v>
      </c>
      <c r="G13" s="116">
        <f t="shared" si="1"/>
        <v>168</v>
      </c>
      <c r="H13" s="116">
        <f t="shared" si="1"/>
        <v>168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</row>
    <row r="14" spans="1:18" s="113" customFormat="1" ht="27">
      <c r="A14" s="103" t="s">
        <v>104</v>
      </c>
      <c r="B14" s="109"/>
      <c r="C14" s="110"/>
      <c r="D14" s="104" t="s">
        <v>105</v>
      </c>
      <c r="E14" s="110"/>
      <c r="F14" s="111">
        <f t="shared" si="1"/>
        <v>168</v>
      </c>
      <c r="G14" s="111">
        <f t="shared" si="1"/>
        <v>168</v>
      </c>
      <c r="H14" s="111">
        <f t="shared" si="1"/>
        <v>168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s="113" customFormat="1" ht="27">
      <c r="A15" s="108" t="s">
        <v>102</v>
      </c>
      <c r="B15" s="109"/>
      <c r="C15" s="110"/>
      <c r="D15" s="110"/>
      <c r="E15" s="110" t="s">
        <v>103</v>
      </c>
      <c r="F15" s="111">
        <v>168</v>
      </c>
      <c r="G15" s="111">
        <v>168</v>
      </c>
      <c r="H15" s="111">
        <v>168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31" s="102" customFormat="1" ht="69">
      <c r="A16" s="120" t="s">
        <v>34</v>
      </c>
      <c r="B16" s="97"/>
      <c r="C16" s="98" t="s">
        <v>33</v>
      </c>
      <c r="D16" s="98"/>
      <c r="E16" s="98"/>
      <c r="F16" s="99">
        <f aca="true" t="shared" si="2" ref="F16:H17">F17</f>
        <v>3108.3</v>
      </c>
      <c r="G16" s="99">
        <f t="shared" si="2"/>
        <v>3424</v>
      </c>
      <c r="H16" s="99">
        <f t="shared" si="2"/>
        <v>3802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</row>
    <row r="17" spans="1:18" s="107" customFormat="1" ht="13.5">
      <c r="A17" s="103" t="s">
        <v>106</v>
      </c>
      <c r="B17" s="86"/>
      <c r="C17" s="104"/>
      <c r="D17" s="104" t="s">
        <v>107</v>
      </c>
      <c r="E17" s="104"/>
      <c r="F17" s="105">
        <f t="shared" si="2"/>
        <v>3108.3</v>
      </c>
      <c r="G17" s="105">
        <f t="shared" si="2"/>
        <v>3424</v>
      </c>
      <c r="H17" s="105">
        <f t="shared" si="2"/>
        <v>3802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8" s="113" customFormat="1" ht="27">
      <c r="A18" s="108" t="s">
        <v>102</v>
      </c>
      <c r="B18" s="109"/>
      <c r="C18" s="110"/>
      <c r="D18" s="110"/>
      <c r="E18" s="110" t="s">
        <v>103</v>
      </c>
      <c r="F18" s="121">
        <v>3108.3</v>
      </c>
      <c r="G18" s="121">
        <v>3424</v>
      </c>
      <c r="H18" s="121">
        <v>3802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31" s="102" customFormat="1" ht="27">
      <c r="A19" s="120" t="s">
        <v>36</v>
      </c>
      <c r="B19" s="97"/>
      <c r="C19" s="98" t="s">
        <v>35</v>
      </c>
      <c r="D19" s="98"/>
      <c r="E19" s="98"/>
      <c r="F19" s="99">
        <f aca="true" t="shared" si="3" ref="F19:H20">F20</f>
        <v>0</v>
      </c>
      <c r="G19" s="99">
        <f t="shared" si="3"/>
        <v>0</v>
      </c>
      <c r="H19" s="99">
        <f t="shared" si="3"/>
        <v>0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</row>
    <row r="20" spans="1:18" s="107" customFormat="1" ht="27">
      <c r="A20" s="103" t="s">
        <v>108</v>
      </c>
      <c r="B20" s="86"/>
      <c r="C20" s="104"/>
      <c r="D20" s="104" t="s">
        <v>109</v>
      </c>
      <c r="E20" s="104"/>
      <c r="F20" s="105">
        <f t="shared" si="3"/>
        <v>0</v>
      </c>
      <c r="G20" s="105">
        <f t="shared" si="3"/>
        <v>0</v>
      </c>
      <c r="H20" s="105">
        <f t="shared" si="3"/>
        <v>0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 s="113" customFormat="1" ht="27">
      <c r="A21" s="108" t="s">
        <v>102</v>
      </c>
      <c r="B21" s="109"/>
      <c r="C21" s="110"/>
      <c r="D21" s="110"/>
      <c r="E21" s="110" t="s">
        <v>103</v>
      </c>
      <c r="F21" s="121">
        <v>0</v>
      </c>
      <c r="G21" s="121">
        <v>0</v>
      </c>
      <c r="H21" s="121">
        <v>0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31" s="125" customFormat="1" ht="13.5">
      <c r="A22" s="96" t="s">
        <v>110</v>
      </c>
      <c r="B22" s="122"/>
      <c r="C22" s="98" t="s">
        <v>37</v>
      </c>
      <c r="D22" s="123"/>
      <c r="E22" s="123"/>
      <c r="F22" s="124">
        <f aca="true" t="shared" si="4" ref="F22:H23">F23</f>
        <v>200</v>
      </c>
      <c r="G22" s="124">
        <f t="shared" si="4"/>
        <v>200</v>
      </c>
      <c r="H22" s="124">
        <f t="shared" si="4"/>
        <v>200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1:18" s="113" customFormat="1" ht="13.5">
      <c r="A23" s="103" t="s">
        <v>111</v>
      </c>
      <c r="B23" s="109"/>
      <c r="C23" s="110"/>
      <c r="D23" s="104" t="s">
        <v>112</v>
      </c>
      <c r="E23" s="110"/>
      <c r="F23" s="126">
        <f t="shared" si="4"/>
        <v>200</v>
      </c>
      <c r="G23" s="126">
        <f t="shared" si="4"/>
        <v>200</v>
      </c>
      <c r="H23" s="126">
        <f t="shared" si="4"/>
        <v>200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s="113" customFormat="1" ht="13.5">
      <c r="A24" s="108" t="s">
        <v>113</v>
      </c>
      <c r="B24" s="109"/>
      <c r="C24" s="110"/>
      <c r="D24" s="110"/>
      <c r="E24" s="110" t="s">
        <v>114</v>
      </c>
      <c r="F24" s="121">
        <v>200</v>
      </c>
      <c r="G24" s="121">
        <v>200</v>
      </c>
      <c r="H24" s="121">
        <v>200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31" s="102" customFormat="1" ht="27">
      <c r="A25" s="55" t="s">
        <v>44</v>
      </c>
      <c r="B25" s="97"/>
      <c r="C25" s="98" t="s">
        <v>43</v>
      </c>
      <c r="D25" s="98"/>
      <c r="E25" s="98"/>
      <c r="F25" s="99">
        <f>F26</f>
        <v>308</v>
      </c>
      <c r="G25" s="99">
        <f>G26</f>
        <v>316</v>
      </c>
      <c r="H25" s="99">
        <f>H26</f>
        <v>316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</row>
    <row r="26" spans="1:18" s="107" customFormat="1" ht="41.25">
      <c r="A26" s="103" t="s">
        <v>115</v>
      </c>
      <c r="B26" s="86"/>
      <c r="C26" s="104"/>
      <c r="D26" s="104" t="s">
        <v>116</v>
      </c>
      <c r="E26" s="104"/>
      <c r="F26" s="105">
        <f>SUM(F27:F27)</f>
        <v>308</v>
      </c>
      <c r="G26" s="105">
        <f>SUM(G27:G27)</f>
        <v>316</v>
      </c>
      <c r="H26" s="105">
        <f>SUM(H27:H27)</f>
        <v>316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s="107" customFormat="1" ht="33" customHeight="1">
      <c r="A27" s="108" t="s">
        <v>102</v>
      </c>
      <c r="B27" s="86"/>
      <c r="C27" s="104"/>
      <c r="D27" s="104"/>
      <c r="E27" s="110" t="s">
        <v>103</v>
      </c>
      <c r="F27" s="105">
        <v>308</v>
      </c>
      <c r="G27" s="105">
        <v>316</v>
      </c>
      <c r="H27" s="105">
        <v>316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s="107" customFormat="1" ht="13.5" hidden="1">
      <c r="A28" s="127"/>
      <c r="B28" s="86"/>
      <c r="C28" s="86"/>
      <c r="D28" s="86"/>
      <c r="E28" s="86"/>
      <c r="F28" s="126"/>
      <c r="G28" s="126"/>
      <c r="H28" s="12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31" s="128" customFormat="1" ht="54.75">
      <c r="A29" s="55" t="s">
        <v>48</v>
      </c>
      <c r="B29" s="98"/>
      <c r="C29" s="98" t="s">
        <v>47</v>
      </c>
      <c r="D29" s="98"/>
      <c r="E29" s="98"/>
      <c r="F29" s="124">
        <f>F32</f>
        <v>550</v>
      </c>
      <c r="G29" s="124">
        <f>G32</f>
        <v>550</v>
      </c>
      <c r="H29" s="124">
        <f>H32</f>
        <v>550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18" s="107" customFormat="1" ht="13.5" hidden="1">
      <c r="A30" s="129"/>
      <c r="B30" s="104"/>
      <c r="C30" s="104"/>
      <c r="D30" s="104"/>
      <c r="E30" s="104"/>
      <c r="F30" s="105"/>
      <c r="G30" s="105"/>
      <c r="H30" s="105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s="107" customFormat="1" ht="13.5" hidden="1">
      <c r="A31" s="103"/>
      <c r="B31" s="104"/>
      <c r="C31" s="104"/>
      <c r="D31" s="104"/>
      <c r="E31" s="104"/>
      <c r="F31" s="126"/>
      <c r="G31" s="126"/>
      <c r="H31" s="12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7" customFormat="1" ht="41.25">
      <c r="A32" s="35" t="s">
        <v>48</v>
      </c>
      <c r="B32" s="86"/>
      <c r="C32" s="104"/>
      <c r="D32" s="104" t="s">
        <v>117</v>
      </c>
      <c r="E32" s="104"/>
      <c r="F32" s="105">
        <f>F33</f>
        <v>550</v>
      </c>
      <c r="G32" s="105">
        <f>G33</f>
        <v>550</v>
      </c>
      <c r="H32" s="105">
        <f>H33</f>
        <v>550</v>
      </c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13" customFormat="1" ht="27">
      <c r="A33" s="108" t="s">
        <v>102</v>
      </c>
      <c r="B33" s="109"/>
      <c r="C33" s="110"/>
      <c r="D33" s="110"/>
      <c r="E33" s="110" t="s">
        <v>103</v>
      </c>
      <c r="F33" s="121">
        <v>550</v>
      </c>
      <c r="G33" s="121">
        <v>550</v>
      </c>
      <c r="H33" s="121">
        <v>550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1" s="125" customFormat="1" ht="27">
      <c r="A34" s="96" t="s">
        <v>54</v>
      </c>
      <c r="B34" s="98"/>
      <c r="C34" s="98" t="s">
        <v>53</v>
      </c>
      <c r="D34" s="98"/>
      <c r="E34" s="98"/>
      <c r="F34" s="124">
        <f aca="true" t="shared" si="5" ref="F34:H35">F35</f>
        <v>100</v>
      </c>
      <c r="G34" s="124">
        <f t="shared" si="5"/>
        <v>100</v>
      </c>
      <c r="H34" s="124">
        <f t="shared" si="5"/>
        <v>100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1:18" s="113" customFormat="1" ht="54.75">
      <c r="A35" s="103" t="s">
        <v>118</v>
      </c>
      <c r="B35" s="86"/>
      <c r="C35" s="104"/>
      <c r="D35" s="104" t="s">
        <v>119</v>
      </c>
      <c r="E35" s="104"/>
      <c r="F35" s="105">
        <f t="shared" si="5"/>
        <v>100</v>
      </c>
      <c r="G35" s="105">
        <f t="shared" si="5"/>
        <v>100</v>
      </c>
      <c r="H35" s="105">
        <f t="shared" si="5"/>
        <v>100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 s="113" customFormat="1" ht="27">
      <c r="A36" s="108" t="s">
        <v>102</v>
      </c>
      <c r="B36" s="109"/>
      <c r="C36" s="110"/>
      <c r="D36" s="110"/>
      <c r="E36" s="110" t="s">
        <v>103</v>
      </c>
      <c r="F36" s="111">
        <v>100</v>
      </c>
      <c r="G36" s="111">
        <v>100</v>
      </c>
      <c r="H36" s="111">
        <v>100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1:31" s="102" customFormat="1" ht="27">
      <c r="A37" s="96" t="s">
        <v>120</v>
      </c>
      <c r="B37" s="97"/>
      <c r="C37" s="98" t="s">
        <v>55</v>
      </c>
      <c r="D37" s="98"/>
      <c r="E37" s="98"/>
      <c r="F37" s="130">
        <f>F41+F38+F52</f>
        <v>11689.470700000002</v>
      </c>
      <c r="G37" s="124">
        <f>G41+G38+G52</f>
        <v>11315.4</v>
      </c>
      <c r="H37" s="124">
        <f>H41+H38+H52</f>
        <v>12198.5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</row>
    <row r="38" spans="1:31" s="102" customFormat="1" ht="13.5">
      <c r="A38" s="131" t="s">
        <v>58</v>
      </c>
      <c r="B38" s="132"/>
      <c r="C38" s="133" t="s">
        <v>57</v>
      </c>
      <c r="D38" s="133"/>
      <c r="E38" s="134"/>
      <c r="F38" s="135">
        <f aca="true" t="shared" si="6" ref="F38:H39">F39</f>
        <v>1256</v>
      </c>
      <c r="G38" s="135">
        <f t="shared" si="6"/>
        <v>1160</v>
      </c>
      <c r="H38" s="135">
        <f t="shared" si="6"/>
        <v>1160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s="102" customFormat="1" ht="13.5">
      <c r="A39" s="131" t="s">
        <v>121</v>
      </c>
      <c r="B39" s="132"/>
      <c r="C39" s="133"/>
      <c r="D39" s="133" t="s">
        <v>122</v>
      </c>
      <c r="E39" s="134"/>
      <c r="F39" s="135">
        <f t="shared" si="6"/>
        <v>1256</v>
      </c>
      <c r="G39" s="135">
        <f t="shared" si="6"/>
        <v>1160</v>
      </c>
      <c r="H39" s="135">
        <f t="shared" si="6"/>
        <v>1160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s="102" customFormat="1" ht="27">
      <c r="A40" s="136" t="s">
        <v>102</v>
      </c>
      <c r="B40" s="132"/>
      <c r="C40" s="133"/>
      <c r="D40" s="133"/>
      <c r="E40" s="137" t="s">
        <v>103</v>
      </c>
      <c r="F40" s="135">
        <v>1256</v>
      </c>
      <c r="G40" s="135">
        <v>1160</v>
      </c>
      <c r="H40" s="135">
        <v>1160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18" s="107" customFormat="1" ht="13.5">
      <c r="A41" s="103" t="s">
        <v>60</v>
      </c>
      <c r="B41" s="86"/>
      <c r="C41" s="104" t="s">
        <v>59</v>
      </c>
      <c r="D41" s="104" t="s">
        <v>123</v>
      </c>
      <c r="E41" s="104"/>
      <c r="F41" s="126">
        <f>F42+F44+F46+F48+F50</f>
        <v>7249.7707</v>
      </c>
      <c r="G41" s="126">
        <f>G42+G44+G46+G48+G50</f>
        <v>6781.4</v>
      </c>
      <c r="H41" s="126">
        <f>H42+H44+H46+H48+H50</f>
        <v>7384.5</v>
      </c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18" customFormat="1" ht="14.25">
      <c r="A42" s="138" t="s">
        <v>124</v>
      </c>
      <c r="B42" s="139"/>
      <c r="C42" s="140"/>
      <c r="D42" s="140" t="s">
        <v>125</v>
      </c>
      <c r="E42" s="140"/>
      <c r="F42" s="141">
        <f>F43</f>
        <v>810</v>
      </c>
      <c r="G42" s="141">
        <f>G43</f>
        <v>880</v>
      </c>
      <c r="H42" s="141">
        <f>H43</f>
        <v>950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18" s="107" customFormat="1" ht="27">
      <c r="A43" s="108" t="s">
        <v>102</v>
      </c>
      <c r="B43" s="86"/>
      <c r="C43" s="104"/>
      <c r="D43" s="104"/>
      <c r="E43" s="110" t="s">
        <v>103</v>
      </c>
      <c r="F43" s="105">
        <v>810</v>
      </c>
      <c r="G43" s="105">
        <v>880</v>
      </c>
      <c r="H43" s="105">
        <v>950</v>
      </c>
      <c r="I43" s="106"/>
      <c r="J43" s="106"/>
      <c r="K43" s="106"/>
      <c r="L43" s="106"/>
      <c r="M43" s="106"/>
      <c r="N43" s="106"/>
      <c r="O43" s="106"/>
      <c r="P43" s="106"/>
      <c r="Q43" s="106"/>
      <c r="R43" s="106"/>
    </row>
    <row r="44" spans="1:18" s="118" customFormat="1" ht="62.25" customHeight="1">
      <c r="A44" s="138" t="s">
        <v>126</v>
      </c>
      <c r="B44" s="139"/>
      <c r="C44" s="140"/>
      <c r="D44" s="140" t="s">
        <v>127</v>
      </c>
      <c r="E44" s="140"/>
      <c r="F44" s="142">
        <v>4340.4707</v>
      </c>
      <c r="G44" s="141">
        <f>G45</f>
        <v>4166.4</v>
      </c>
      <c r="H44" s="141">
        <f>H45</f>
        <v>4570.5</v>
      </c>
      <c r="I44" s="117"/>
      <c r="J44" s="117"/>
      <c r="K44" s="117"/>
      <c r="L44" s="117"/>
      <c r="M44" s="117"/>
      <c r="N44" s="117"/>
      <c r="O44" s="117"/>
      <c r="P44" s="117"/>
      <c r="Q44" s="117"/>
      <c r="R44" s="117"/>
    </row>
    <row r="45" spans="1:18" s="113" customFormat="1" ht="27">
      <c r="A45" s="108" t="s">
        <v>102</v>
      </c>
      <c r="B45" s="109"/>
      <c r="C45" s="110"/>
      <c r="D45" s="110"/>
      <c r="E45" s="110" t="s">
        <v>103</v>
      </c>
      <c r="F45" s="143">
        <v>4340.4707</v>
      </c>
      <c r="G45" s="111">
        <v>4166.4</v>
      </c>
      <c r="H45" s="111">
        <v>4570.5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s="118" customFormat="1" ht="14.25">
      <c r="A46" s="138" t="s">
        <v>128</v>
      </c>
      <c r="B46" s="139"/>
      <c r="C46" s="140"/>
      <c r="D46" s="140" t="s">
        <v>129</v>
      </c>
      <c r="E46" s="140"/>
      <c r="F46" s="141">
        <f>F47</f>
        <v>10</v>
      </c>
      <c r="G46" s="141">
        <f>G47</f>
        <v>10</v>
      </c>
      <c r="H46" s="141">
        <f>H47</f>
        <v>10</v>
      </c>
      <c r="I46" s="117"/>
      <c r="J46" s="117"/>
      <c r="K46" s="117"/>
      <c r="L46" s="117"/>
      <c r="M46" s="117"/>
      <c r="N46" s="117"/>
      <c r="O46" s="117"/>
      <c r="P46" s="117"/>
      <c r="Q46" s="117"/>
      <c r="R46" s="117"/>
    </row>
    <row r="47" spans="1:18" s="113" customFormat="1" ht="27">
      <c r="A47" s="108" t="s">
        <v>102</v>
      </c>
      <c r="B47" s="109"/>
      <c r="C47" s="110"/>
      <c r="D47" s="110"/>
      <c r="E47" s="110" t="s">
        <v>103</v>
      </c>
      <c r="F47" s="111">
        <v>10</v>
      </c>
      <c r="G47" s="111">
        <v>10</v>
      </c>
      <c r="H47" s="111">
        <v>10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8" s="118" customFormat="1" ht="28.5">
      <c r="A48" s="138" t="s">
        <v>130</v>
      </c>
      <c r="B48" s="139"/>
      <c r="C48" s="140"/>
      <c r="D48" s="140" t="s">
        <v>131</v>
      </c>
      <c r="E48" s="140"/>
      <c r="F48" s="141">
        <v>10</v>
      </c>
      <c r="G48" s="141">
        <f>G49</f>
        <v>15</v>
      </c>
      <c r="H48" s="141">
        <f>H49</f>
        <v>15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1:18" s="113" customFormat="1" ht="27">
      <c r="A49" s="108" t="s">
        <v>102</v>
      </c>
      <c r="B49" s="109"/>
      <c r="C49" s="110"/>
      <c r="D49" s="110"/>
      <c r="E49" s="110" t="s">
        <v>103</v>
      </c>
      <c r="F49" s="111">
        <v>10</v>
      </c>
      <c r="G49" s="111">
        <v>15</v>
      </c>
      <c r="H49" s="111">
        <v>15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1:18" s="118" customFormat="1" ht="28.5">
      <c r="A50" s="138" t="s">
        <v>132</v>
      </c>
      <c r="B50" s="139"/>
      <c r="C50" s="140"/>
      <c r="D50" s="140" t="s">
        <v>133</v>
      </c>
      <c r="E50" s="140"/>
      <c r="F50" s="141">
        <f>F51</f>
        <v>2079.3</v>
      </c>
      <c r="G50" s="141">
        <f>G51</f>
        <v>1710</v>
      </c>
      <c r="H50" s="141">
        <f>H51</f>
        <v>1839</v>
      </c>
      <c r="I50" s="117"/>
      <c r="J50" s="117"/>
      <c r="K50" s="117"/>
      <c r="L50" s="117"/>
      <c r="M50" s="117"/>
      <c r="N50" s="117"/>
      <c r="O50" s="117"/>
      <c r="P50" s="117"/>
      <c r="Q50" s="117"/>
      <c r="R50" s="117"/>
    </row>
    <row r="51" spans="1:18" s="113" customFormat="1" ht="27">
      <c r="A51" s="108" t="s">
        <v>102</v>
      </c>
      <c r="B51" s="109"/>
      <c r="C51" s="110"/>
      <c r="D51" s="110"/>
      <c r="E51" s="110" t="s">
        <v>103</v>
      </c>
      <c r="F51" s="111">
        <v>2079.3</v>
      </c>
      <c r="G51" s="111">
        <v>1710</v>
      </c>
      <c r="H51" s="111">
        <v>1839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8" s="113" customFormat="1" ht="27">
      <c r="A52" s="131" t="s">
        <v>134</v>
      </c>
      <c r="B52" s="144"/>
      <c r="C52" s="104" t="s">
        <v>61</v>
      </c>
      <c r="D52" s="145"/>
      <c r="E52" s="145"/>
      <c r="F52" s="111">
        <f aca="true" t="shared" si="7" ref="F52:H53">F53</f>
        <v>3183.7</v>
      </c>
      <c r="G52" s="111">
        <f t="shared" si="7"/>
        <v>3374</v>
      </c>
      <c r="H52" s="111">
        <f t="shared" si="7"/>
        <v>3654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8" s="113" customFormat="1" ht="27">
      <c r="A53" s="108" t="s">
        <v>135</v>
      </c>
      <c r="B53" s="144"/>
      <c r="C53" s="145"/>
      <c r="D53" s="104" t="s">
        <v>136</v>
      </c>
      <c r="E53" s="145"/>
      <c r="F53" s="111">
        <f t="shared" si="7"/>
        <v>3183.7</v>
      </c>
      <c r="G53" s="111">
        <f t="shared" si="7"/>
        <v>3374</v>
      </c>
      <c r="H53" s="111">
        <f t="shared" si="7"/>
        <v>3654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8" s="113" customFormat="1" ht="27">
      <c r="A54" s="108" t="s">
        <v>137</v>
      </c>
      <c r="B54" s="144"/>
      <c r="C54" s="145"/>
      <c r="D54" s="145"/>
      <c r="E54" s="110" t="s">
        <v>138</v>
      </c>
      <c r="F54" s="121">
        <v>3183.7</v>
      </c>
      <c r="G54" s="121">
        <v>3374</v>
      </c>
      <c r="H54" s="121">
        <v>3654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31" s="119" customFormat="1" ht="14.25">
      <c r="A55" s="146" t="s">
        <v>64</v>
      </c>
      <c r="B55" s="114"/>
      <c r="C55" s="115" t="s">
        <v>63</v>
      </c>
      <c r="D55" s="115"/>
      <c r="E55" s="115"/>
      <c r="F55" s="116">
        <f aca="true" t="shared" si="8" ref="F55:H57">F56</f>
        <v>50</v>
      </c>
      <c r="G55" s="116">
        <f t="shared" si="8"/>
        <v>50</v>
      </c>
      <c r="H55" s="116">
        <f t="shared" si="8"/>
        <v>50</v>
      </c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</row>
    <row r="56" spans="1:18" s="113" customFormat="1" ht="13.5">
      <c r="A56" s="108" t="s">
        <v>66</v>
      </c>
      <c r="B56" s="109"/>
      <c r="C56" s="110" t="s">
        <v>65</v>
      </c>
      <c r="D56" s="110"/>
      <c r="E56" s="110"/>
      <c r="F56" s="111">
        <f t="shared" si="8"/>
        <v>50</v>
      </c>
      <c r="G56" s="111">
        <f t="shared" si="8"/>
        <v>50</v>
      </c>
      <c r="H56" s="111">
        <f t="shared" si="8"/>
        <v>50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1:18" s="113" customFormat="1" ht="27">
      <c r="A57" s="108" t="s">
        <v>139</v>
      </c>
      <c r="B57" s="109"/>
      <c r="C57" s="110"/>
      <c r="D57" s="110" t="s">
        <v>140</v>
      </c>
      <c r="E57" s="110"/>
      <c r="F57" s="111">
        <f t="shared" si="8"/>
        <v>50</v>
      </c>
      <c r="G57" s="111">
        <f t="shared" si="8"/>
        <v>50</v>
      </c>
      <c r="H57" s="111">
        <f t="shared" si="8"/>
        <v>50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1:18" s="113" customFormat="1" ht="27">
      <c r="A58" s="108" t="s">
        <v>102</v>
      </c>
      <c r="B58" s="109"/>
      <c r="C58" s="110"/>
      <c r="D58" s="110"/>
      <c r="E58" s="110" t="s">
        <v>103</v>
      </c>
      <c r="F58" s="111">
        <v>50</v>
      </c>
      <c r="G58" s="111">
        <v>50</v>
      </c>
      <c r="H58" s="111">
        <v>50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31" s="102" customFormat="1" ht="14.25">
      <c r="A59" s="96" t="s">
        <v>70</v>
      </c>
      <c r="B59" s="97"/>
      <c r="C59" s="115" t="s">
        <v>69</v>
      </c>
      <c r="D59" s="98"/>
      <c r="E59" s="98"/>
      <c r="F59" s="124">
        <f>F60+F62</f>
        <v>8596.8</v>
      </c>
      <c r="G59" s="124">
        <f>G60+G62</f>
        <v>8747.3</v>
      </c>
      <c r="H59" s="124">
        <f>H60+H62</f>
        <v>9434.4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</row>
    <row r="60" spans="1:18" s="107" customFormat="1" ht="33" customHeight="1">
      <c r="A60" s="103" t="s">
        <v>135</v>
      </c>
      <c r="B60" s="86"/>
      <c r="C60" s="104"/>
      <c r="D60" s="104" t="s">
        <v>141</v>
      </c>
      <c r="E60" s="104"/>
      <c r="F60" s="105">
        <f>F61</f>
        <v>8217.3</v>
      </c>
      <c r="G60" s="105">
        <f>G61</f>
        <v>8387.3</v>
      </c>
      <c r="H60" s="105">
        <f>H61</f>
        <v>9049.4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1:18" s="113" customFormat="1" ht="27">
      <c r="A61" s="108" t="s">
        <v>137</v>
      </c>
      <c r="B61" s="109"/>
      <c r="C61" s="110"/>
      <c r="D61" s="110"/>
      <c r="E61" s="110" t="s">
        <v>138</v>
      </c>
      <c r="F61" s="121">
        <v>8217.3</v>
      </c>
      <c r="G61" s="121">
        <v>8387.3</v>
      </c>
      <c r="H61" s="121">
        <v>9049.4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1:18" s="107" customFormat="1" ht="33" customHeight="1">
      <c r="A62" s="103" t="s">
        <v>137</v>
      </c>
      <c r="B62" s="86"/>
      <c r="C62" s="104"/>
      <c r="D62" s="104" t="s">
        <v>142</v>
      </c>
      <c r="E62" s="104"/>
      <c r="F62" s="105">
        <f>F63</f>
        <v>379.5</v>
      </c>
      <c r="G62" s="105">
        <f>G63</f>
        <v>360</v>
      </c>
      <c r="H62" s="105">
        <f>H63</f>
        <v>385</v>
      </c>
      <c r="I62" s="106"/>
      <c r="J62" s="106"/>
      <c r="K62" s="106"/>
      <c r="L62" s="106"/>
      <c r="M62" s="106"/>
      <c r="N62" s="106"/>
      <c r="O62" s="106"/>
      <c r="P62" s="106"/>
      <c r="Q62" s="106"/>
      <c r="R62" s="106"/>
    </row>
    <row r="63" spans="1:18" s="113" customFormat="1" ht="27">
      <c r="A63" s="108" t="s">
        <v>137</v>
      </c>
      <c r="B63" s="109"/>
      <c r="C63" s="110"/>
      <c r="D63" s="110"/>
      <c r="E63" s="110" t="s">
        <v>114</v>
      </c>
      <c r="F63" s="121">
        <v>379.5</v>
      </c>
      <c r="G63" s="121">
        <v>360</v>
      </c>
      <c r="H63" s="121">
        <v>385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1:31" s="119" customFormat="1" ht="28.5">
      <c r="A64" s="146" t="s">
        <v>143</v>
      </c>
      <c r="B64" s="114"/>
      <c r="C64" s="115" t="s">
        <v>71</v>
      </c>
      <c r="D64" s="115"/>
      <c r="E64" s="115"/>
      <c r="F64" s="147">
        <f>F65</f>
        <v>10</v>
      </c>
      <c r="G64" s="147">
        <f>G65</f>
        <v>50</v>
      </c>
      <c r="H64" s="147">
        <f>H65</f>
        <v>100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</row>
    <row r="65" spans="1:18" s="113" customFormat="1" ht="13.5">
      <c r="A65" s="108" t="s">
        <v>144</v>
      </c>
      <c r="B65" s="109"/>
      <c r="C65" s="110" t="s">
        <v>73</v>
      </c>
      <c r="D65" s="110"/>
      <c r="E65" s="110"/>
      <c r="F65" s="121">
        <f>F67</f>
        <v>10</v>
      </c>
      <c r="G65" s="121">
        <f>G67</f>
        <v>50</v>
      </c>
      <c r="H65" s="121">
        <f>H67</f>
        <v>100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1:18" s="113" customFormat="1" ht="27">
      <c r="A66" s="108" t="s">
        <v>145</v>
      </c>
      <c r="B66" s="109"/>
      <c r="C66" s="110"/>
      <c r="D66" s="110" t="s">
        <v>146</v>
      </c>
      <c r="E66" s="110"/>
      <c r="F66" s="121">
        <f>F67</f>
        <v>10</v>
      </c>
      <c r="G66" s="121">
        <f>G67</f>
        <v>50</v>
      </c>
      <c r="H66" s="121">
        <f>H67</f>
        <v>100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1:18" s="113" customFormat="1" ht="27">
      <c r="A67" s="108" t="s">
        <v>102</v>
      </c>
      <c r="B67" s="109"/>
      <c r="C67" s="110"/>
      <c r="D67" s="110"/>
      <c r="E67" s="110" t="s">
        <v>103</v>
      </c>
      <c r="F67" s="121">
        <v>10</v>
      </c>
      <c r="G67" s="121">
        <v>50</v>
      </c>
      <c r="H67" s="121">
        <v>100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1:31" s="119" customFormat="1" ht="14.25">
      <c r="A68" s="146" t="s">
        <v>76</v>
      </c>
      <c r="B68" s="114"/>
      <c r="C68" s="115" t="s">
        <v>75</v>
      </c>
      <c r="D68" s="115"/>
      <c r="E68" s="115"/>
      <c r="F68" s="147">
        <f>F69+F72</f>
        <v>32</v>
      </c>
      <c r="G68" s="147">
        <f>G69+G72</f>
        <v>32</v>
      </c>
      <c r="H68" s="147">
        <f>H69+H72</f>
        <v>32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</row>
    <row r="69" spans="1:31" s="119" customFormat="1" ht="14.25">
      <c r="A69" s="136" t="s">
        <v>78</v>
      </c>
      <c r="B69" s="148"/>
      <c r="C69" s="137" t="s">
        <v>77</v>
      </c>
      <c r="D69" s="149"/>
      <c r="E69" s="149"/>
      <c r="F69" s="150">
        <f aca="true" t="shared" si="9" ref="F69:H70">F70</f>
        <v>22</v>
      </c>
      <c r="G69" s="150">
        <f t="shared" si="9"/>
        <v>22</v>
      </c>
      <c r="H69" s="150">
        <f t="shared" si="9"/>
        <v>22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</row>
    <row r="70" spans="1:31" s="119" customFormat="1" ht="41.25">
      <c r="A70" s="136" t="s">
        <v>147</v>
      </c>
      <c r="B70" s="148"/>
      <c r="C70" s="149"/>
      <c r="D70" s="137" t="s">
        <v>148</v>
      </c>
      <c r="E70" s="149"/>
      <c r="F70" s="150">
        <f t="shared" si="9"/>
        <v>22</v>
      </c>
      <c r="G70" s="150">
        <f t="shared" si="9"/>
        <v>22</v>
      </c>
      <c r="H70" s="150">
        <f t="shared" si="9"/>
        <v>22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</row>
    <row r="71" spans="1:31" s="119" customFormat="1" ht="14.25">
      <c r="A71" s="136" t="s">
        <v>149</v>
      </c>
      <c r="B71" s="148"/>
      <c r="C71" s="149"/>
      <c r="D71" s="149"/>
      <c r="E71" s="137" t="s">
        <v>150</v>
      </c>
      <c r="F71" s="150">
        <v>22</v>
      </c>
      <c r="G71" s="150">
        <v>22</v>
      </c>
      <c r="H71" s="150">
        <v>22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</row>
    <row r="72" spans="1:18" s="113" customFormat="1" ht="13.5">
      <c r="A72" s="108" t="s">
        <v>80</v>
      </c>
      <c r="B72" s="109"/>
      <c r="C72" s="110" t="s">
        <v>79</v>
      </c>
      <c r="D72" s="110"/>
      <c r="E72" s="110"/>
      <c r="F72" s="121">
        <f aca="true" t="shared" si="10" ref="F72:H73">F73</f>
        <v>10</v>
      </c>
      <c r="G72" s="121">
        <f t="shared" si="10"/>
        <v>10</v>
      </c>
      <c r="H72" s="121">
        <f t="shared" si="10"/>
        <v>10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1:18" s="113" customFormat="1" ht="13.5">
      <c r="A73" s="108" t="s">
        <v>149</v>
      </c>
      <c r="B73" s="109"/>
      <c r="C73" s="110"/>
      <c r="D73" s="110" t="s">
        <v>151</v>
      </c>
      <c r="E73" s="110"/>
      <c r="F73" s="121">
        <f t="shared" si="10"/>
        <v>10</v>
      </c>
      <c r="G73" s="121">
        <f t="shared" si="10"/>
        <v>10</v>
      </c>
      <c r="H73" s="121">
        <f t="shared" si="10"/>
        <v>10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1:18" s="113" customFormat="1" ht="13.5">
      <c r="A74" s="108" t="s">
        <v>149</v>
      </c>
      <c r="B74" s="109"/>
      <c r="C74" s="110"/>
      <c r="D74" s="110"/>
      <c r="E74" s="110" t="s">
        <v>150</v>
      </c>
      <c r="F74" s="121">
        <v>10</v>
      </c>
      <c r="G74" s="121">
        <v>10</v>
      </c>
      <c r="H74" s="121">
        <v>10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1:18" s="113" customFormat="1" ht="14.25">
      <c r="A75" s="146" t="s">
        <v>152</v>
      </c>
      <c r="B75" s="114"/>
      <c r="C75" s="115" t="s">
        <v>153</v>
      </c>
      <c r="D75" s="115"/>
      <c r="E75" s="115"/>
      <c r="F75" s="147">
        <f>F76+F79</f>
        <v>1300</v>
      </c>
      <c r="G75" s="147">
        <f>G76+G79</f>
        <v>1413</v>
      </c>
      <c r="H75" s="147">
        <f>H76+H79</f>
        <v>1300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1:8" s="113" customFormat="1" ht="42.75">
      <c r="A76" s="138" t="s">
        <v>154</v>
      </c>
      <c r="B76" s="139"/>
      <c r="C76" s="140" t="s">
        <v>83</v>
      </c>
      <c r="D76" s="140"/>
      <c r="E76" s="140"/>
      <c r="F76" s="151">
        <f aca="true" t="shared" si="11" ref="F76:H77">F77</f>
        <v>0</v>
      </c>
      <c r="G76" s="151">
        <f t="shared" si="11"/>
        <v>0</v>
      </c>
      <c r="H76" s="151">
        <f t="shared" si="11"/>
        <v>0</v>
      </c>
    </row>
    <row r="77" spans="1:8" s="113" customFormat="1" ht="54.75">
      <c r="A77" s="103" t="s">
        <v>155</v>
      </c>
      <c r="B77" s="139"/>
      <c r="C77" s="110"/>
      <c r="D77" s="104" t="s">
        <v>156</v>
      </c>
      <c r="E77" s="104"/>
      <c r="F77" s="126">
        <f t="shared" si="11"/>
        <v>0</v>
      </c>
      <c r="G77" s="126">
        <f t="shared" si="11"/>
        <v>0</v>
      </c>
      <c r="H77" s="126">
        <f t="shared" si="11"/>
        <v>0</v>
      </c>
    </row>
    <row r="78" spans="1:8" s="113" customFormat="1" ht="14.25">
      <c r="A78" s="108" t="s">
        <v>84</v>
      </c>
      <c r="B78" s="139"/>
      <c r="C78" s="110"/>
      <c r="D78" s="110"/>
      <c r="E78" s="110" t="s">
        <v>157</v>
      </c>
      <c r="F78" s="121"/>
      <c r="G78" s="121"/>
      <c r="H78" s="121"/>
    </row>
    <row r="79" spans="1:18" s="118" customFormat="1" ht="14.25">
      <c r="A79" s="138" t="s">
        <v>82</v>
      </c>
      <c r="B79" s="139"/>
      <c r="C79" s="140" t="s">
        <v>81</v>
      </c>
      <c r="D79" s="140"/>
      <c r="E79" s="140"/>
      <c r="F79" s="151">
        <f aca="true" t="shared" si="12" ref="F79:H80">F80</f>
        <v>1300</v>
      </c>
      <c r="G79" s="151">
        <f t="shared" si="12"/>
        <v>1413</v>
      </c>
      <c r="H79" s="151">
        <f t="shared" si="12"/>
        <v>1300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1:18" s="113" customFormat="1" ht="110.25">
      <c r="A80" s="108" t="s">
        <v>158</v>
      </c>
      <c r="B80" s="109"/>
      <c r="C80" s="110"/>
      <c r="D80" s="110" t="s">
        <v>159</v>
      </c>
      <c r="E80" s="110"/>
      <c r="F80" s="121">
        <f t="shared" si="12"/>
        <v>1300</v>
      </c>
      <c r="G80" s="121">
        <f t="shared" si="12"/>
        <v>1413</v>
      </c>
      <c r="H80" s="121">
        <f t="shared" si="12"/>
        <v>1300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1:18" s="113" customFormat="1" ht="13.5">
      <c r="A81" s="108" t="s">
        <v>82</v>
      </c>
      <c r="B81" s="109"/>
      <c r="C81" s="110"/>
      <c r="D81" s="110"/>
      <c r="E81" s="110" t="s">
        <v>160</v>
      </c>
      <c r="F81" s="121">
        <v>1300</v>
      </c>
      <c r="G81" s="121">
        <v>1413</v>
      </c>
      <c r="H81" s="121">
        <v>1300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18" s="101" customFormat="1" ht="13.5">
      <c r="A82" s="152" t="s">
        <v>18</v>
      </c>
      <c r="B82" s="153"/>
      <c r="C82" s="153"/>
      <c r="D82" s="153"/>
      <c r="E82" s="153"/>
      <c r="F82" s="154">
        <f>F8</f>
        <v>26798.2707</v>
      </c>
      <c r="G82" s="155">
        <f>G8</f>
        <v>27131</v>
      </c>
      <c r="H82" s="156">
        <f>H8</f>
        <v>29108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s="163" customFormat="1" ht="41.25">
      <c r="A83" s="157" t="s">
        <v>86</v>
      </c>
      <c r="B83" s="158"/>
      <c r="C83" s="159"/>
      <c r="D83" s="159"/>
      <c r="E83" s="159"/>
      <c r="F83" s="160">
        <v>400.80263</v>
      </c>
      <c r="G83" s="161">
        <v>600</v>
      </c>
      <c r="H83" s="161">
        <v>600</v>
      </c>
      <c r="I83" s="162"/>
      <c r="J83" s="162"/>
      <c r="K83" s="162"/>
      <c r="L83" s="162"/>
      <c r="M83" s="162"/>
      <c r="N83" s="162"/>
      <c r="O83" s="162"/>
      <c r="P83" s="162"/>
      <c r="Q83" s="162"/>
      <c r="R83" s="162"/>
    </row>
    <row r="84" spans="1:18" s="163" customFormat="1" ht="31.5" customHeight="1">
      <c r="A84" s="164" t="s">
        <v>87</v>
      </c>
      <c r="B84" s="165"/>
      <c r="C84" s="166"/>
      <c r="D84" s="159"/>
      <c r="E84" s="159"/>
      <c r="F84" s="161"/>
      <c r="G84" s="161">
        <f>F82*2.5/100</f>
        <v>669.9567675</v>
      </c>
      <c r="H84" s="161">
        <f>G82*5/100</f>
        <v>1356.55</v>
      </c>
      <c r="I84" s="162"/>
      <c r="J84" s="162"/>
      <c r="K84" s="162"/>
      <c r="L84" s="162"/>
      <c r="M84" s="162"/>
      <c r="N84" s="162"/>
      <c r="O84" s="162"/>
      <c r="P84" s="162"/>
      <c r="Q84" s="162"/>
      <c r="R84" s="162"/>
    </row>
    <row r="85" spans="1:18" s="173" customFormat="1" ht="15">
      <c r="A85" s="167" t="s">
        <v>88</v>
      </c>
      <c r="B85" s="168"/>
      <c r="C85" s="169"/>
      <c r="D85" s="169"/>
      <c r="E85" s="169"/>
      <c r="F85" s="170">
        <f>F82+F83</f>
        <v>27199.07333</v>
      </c>
      <c r="G85" s="171">
        <f>G82+G83</f>
        <v>27731</v>
      </c>
      <c r="H85" s="171">
        <f>H82+H83</f>
        <v>29708</v>
      </c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1:6" ht="15">
      <c r="A86" s="78"/>
      <c r="B86" s="174"/>
      <c r="C86" s="174"/>
      <c r="D86" s="174"/>
      <c r="E86" s="174"/>
      <c r="F86" s="175"/>
    </row>
    <row r="87" spans="1:6" ht="15">
      <c r="A87" s="78"/>
      <c r="B87" s="174"/>
      <c r="C87" s="174"/>
      <c r="D87" s="174"/>
      <c r="E87" s="174"/>
      <c r="F87" s="175"/>
    </row>
    <row r="88" spans="1:6" ht="15">
      <c r="A88" s="78"/>
      <c r="B88" s="174"/>
      <c r="C88" s="174"/>
      <c r="D88" s="174"/>
      <c r="E88" s="174"/>
      <c r="F88" s="175"/>
    </row>
    <row r="89" spans="1:6" ht="15">
      <c r="A89" s="78"/>
      <c r="B89" s="174"/>
      <c r="C89" s="174"/>
      <c r="D89" s="174"/>
      <c r="E89" s="174"/>
      <c r="F89" s="175"/>
    </row>
    <row r="90" spans="1:6" ht="15">
      <c r="A90" s="78"/>
      <c r="B90" s="174"/>
      <c r="C90" s="174"/>
      <c r="D90" s="174"/>
      <c r="E90" s="174"/>
      <c r="F90" s="175"/>
    </row>
    <row r="91" spans="1:6" ht="15">
      <c r="A91" s="78"/>
      <c r="B91" s="174"/>
      <c r="C91" s="174"/>
      <c r="D91" s="174"/>
      <c r="E91" s="174"/>
      <c r="F91" s="175"/>
    </row>
    <row r="92" spans="1:6" ht="15">
      <c r="A92" s="78"/>
      <c r="B92" s="174"/>
      <c r="C92" s="174"/>
      <c r="D92" s="174"/>
      <c r="E92" s="174"/>
      <c r="F92" s="175"/>
    </row>
    <row r="93" spans="1:6" ht="15">
      <c r="A93" s="78"/>
      <c r="B93" s="174"/>
      <c r="C93" s="174"/>
      <c r="D93" s="174"/>
      <c r="E93" s="174"/>
      <c r="F93" s="175"/>
    </row>
    <row r="94" spans="1:6" ht="15">
      <c r="A94" s="78"/>
      <c r="B94" s="174"/>
      <c r="C94" s="174"/>
      <c r="D94" s="174"/>
      <c r="E94" s="174"/>
      <c r="F94" s="175"/>
    </row>
    <row r="95" spans="1:6" ht="15">
      <c r="A95" s="78"/>
      <c r="B95" s="174"/>
      <c r="C95" s="174"/>
      <c r="D95" s="174"/>
      <c r="E95" s="174"/>
      <c r="F95" s="175"/>
    </row>
    <row r="96" spans="1:6" ht="15">
      <c r="A96" s="78"/>
      <c r="B96" s="174"/>
      <c r="C96" s="174"/>
      <c r="D96" s="174"/>
      <c r="E96" s="174"/>
      <c r="F96" s="175"/>
    </row>
    <row r="97" spans="1:6" ht="15">
      <c r="A97" s="78"/>
      <c r="B97" s="174"/>
      <c r="C97" s="174"/>
      <c r="D97" s="174"/>
      <c r="E97" s="174"/>
      <c r="F97" s="175"/>
    </row>
    <row r="98" spans="1:6" ht="15">
      <c r="A98" s="78"/>
      <c r="B98" s="174"/>
      <c r="C98" s="174"/>
      <c r="D98" s="174"/>
      <c r="E98" s="174"/>
      <c r="F98" s="175"/>
    </row>
    <row r="99" spans="1:6" ht="15">
      <c r="A99" s="78"/>
      <c r="B99" s="174"/>
      <c r="C99" s="174"/>
      <c r="D99" s="174"/>
      <c r="E99" s="174"/>
      <c r="F99" s="175"/>
    </row>
    <row r="100" spans="1:6" ht="15">
      <c r="A100" s="78"/>
      <c r="B100" s="174"/>
      <c r="C100" s="174"/>
      <c r="D100" s="174"/>
      <c r="E100" s="174"/>
      <c r="F100" s="175"/>
    </row>
    <row r="101" spans="1:6" ht="15">
      <c r="A101" s="78"/>
      <c r="B101" s="174"/>
      <c r="C101" s="174"/>
      <c r="D101" s="174"/>
      <c r="E101" s="174"/>
      <c r="F101" s="175"/>
    </row>
    <row r="102" spans="1:6" ht="15">
      <c r="A102" s="78"/>
      <c r="B102" s="174"/>
      <c r="C102" s="174"/>
      <c r="D102" s="174"/>
      <c r="E102" s="174"/>
      <c r="F102" s="175"/>
    </row>
    <row r="103" spans="1:6" ht="15">
      <c r="A103" s="78"/>
      <c r="B103" s="174"/>
      <c r="C103" s="174"/>
      <c r="D103" s="174"/>
      <c r="E103" s="174"/>
      <c r="F103" s="175"/>
    </row>
    <row r="104" spans="1:6" ht="15">
      <c r="A104" s="78"/>
      <c r="B104" s="174"/>
      <c r="C104" s="174"/>
      <c r="D104" s="174"/>
      <c r="E104" s="174"/>
      <c r="F104" s="175"/>
    </row>
    <row r="105" spans="1:6" ht="15">
      <c r="A105" s="78"/>
      <c r="B105" s="174"/>
      <c r="C105" s="174"/>
      <c r="D105" s="174"/>
      <c r="E105" s="174"/>
      <c r="F105" s="175"/>
    </row>
    <row r="106" spans="1:6" ht="15">
      <c r="A106" s="78"/>
      <c r="B106" s="174"/>
      <c r="C106" s="174"/>
      <c r="D106" s="174"/>
      <c r="E106" s="174"/>
      <c r="F106" s="175"/>
    </row>
    <row r="107" spans="1:6" ht="15">
      <c r="A107" s="78"/>
      <c r="B107" s="174"/>
      <c r="C107" s="174"/>
      <c r="D107" s="174"/>
      <c r="E107" s="174"/>
      <c r="F107" s="175"/>
    </row>
    <row r="108" spans="1:6" ht="15">
      <c r="A108" s="78"/>
      <c r="B108" s="174"/>
      <c r="C108" s="174"/>
      <c r="D108" s="174"/>
      <c r="E108" s="174"/>
      <c r="F108" s="175"/>
    </row>
    <row r="109" spans="1:6" ht="15">
      <c r="A109" s="78"/>
      <c r="B109" s="174"/>
      <c r="C109" s="174"/>
      <c r="D109" s="174"/>
      <c r="E109" s="174"/>
      <c r="F109" s="175"/>
    </row>
    <row r="110" spans="1:6" ht="15">
      <c r="A110" s="78"/>
      <c r="B110" s="174"/>
      <c r="C110" s="174"/>
      <c r="D110" s="174"/>
      <c r="E110" s="174"/>
      <c r="F110" s="175"/>
    </row>
    <row r="111" spans="1:6" ht="15">
      <c r="A111" s="78"/>
      <c r="B111" s="174"/>
      <c r="C111" s="174"/>
      <c r="D111" s="174"/>
      <c r="E111" s="174"/>
      <c r="F111" s="175"/>
    </row>
    <row r="112" spans="1:6" ht="15">
      <c r="A112" s="78"/>
      <c r="B112" s="174"/>
      <c r="C112" s="174"/>
      <c r="D112" s="174"/>
      <c r="E112" s="174"/>
      <c r="F112" s="175"/>
    </row>
    <row r="113" spans="1:6" ht="15">
      <c r="A113" s="78"/>
      <c r="B113" s="174"/>
      <c r="C113" s="174"/>
      <c r="D113" s="174"/>
      <c r="E113" s="174"/>
      <c r="F113" s="175"/>
    </row>
    <row r="114" spans="1:6" ht="15">
      <c r="A114" s="78"/>
      <c r="B114" s="174"/>
      <c r="C114" s="174"/>
      <c r="D114" s="174"/>
      <c r="E114" s="174"/>
      <c r="F114" s="175"/>
    </row>
    <row r="115" spans="1:6" ht="15">
      <c r="A115" s="78"/>
      <c r="B115" s="174"/>
      <c r="C115" s="174"/>
      <c r="D115" s="174"/>
      <c r="E115" s="174"/>
      <c r="F115" s="175"/>
    </row>
    <row r="116" spans="1:6" ht="15">
      <c r="A116" s="78"/>
      <c r="B116" s="174"/>
      <c r="C116" s="174"/>
      <c r="D116" s="174"/>
      <c r="E116" s="174"/>
      <c r="F116" s="175"/>
    </row>
    <row r="117" spans="1:6" ht="15">
      <c r="A117" s="78"/>
      <c r="B117" s="174"/>
      <c r="C117" s="174"/>
      <c r="D117" s="174"/>
      <c r="E117" s="174"/>
      <c r="F117" s="175"/>
    </row>
    <row r="118" spans="1:6" ht="15">
      <c r="A118" s="78"/>
      <c r="B118" s="174"/>
      <c r="C118" s="174"/>
      <c r="D118" s="174"/>
      <c r="E118" s="174"/>
      <c r="F118" s="175"/>
    </row>
    <row r="119" spans="1:6" ht="15">
      <c r="A119" s="78"/>
      <c r="B119" s="174"/>
      <c r="C119" s="174"/>
      <c r="D119" s="174"/>
      <c r="E119" s="174"/>
      <c r="F119" s="175"/>
    </row>
    <row r="120" spans="1:6" ht="15">
      <c r="A120" s="78"/>
      <c r="B120" s="174"/>
      <c r="C120" s="174"/>
      <c r="D120" s="174"/>
      <c r="E120" s="174"/>
      <c r="F120" s="175"/>
    </row>
    <row r="121" spans="1:6" ht="15">
      <c r="A121" s="78"/>
      <c r="B121" s="174"/>
      <c r="C121" s="174"/>
      <c r="D121" s="174"/>
      <c r="E121" s="174"/>
      <c r="F121" s="175"/>
    </row>
    <row r="122" spans="1:6" ht="15">
      <c r="A122" s="78"/>
      <c r="B122" s="174"/>
      <c r="C122" s="174"/>
      <c r="D122" s="174"/>
      <c r="E122" s="174"/>
      <c r="F122" s="175"/>
    </row>
    <row r="123" spans="1:6" ht="15">
      <c r="A123" s="78"/>
      <c r="B123" s="174"/>
      <c r="C123" s="174"/>
      <c r="D123" s="174"/>
      <c r="E123" s="174"/>
      <c r="F123" s="175"/>
    </row>
    <row r="124" spans="1:6" ht="15">
      <c r="A124" s="78"/>
      <c r="B124" s="174"/>
      <c r="C124" s="174"/>
      <c r="D124" s="174"/>
      <c r="E124" s="174"/>
      <c r="F124" s="175"/>
    </row>
    <row r="125" spans="1:6" ht="15">
      <c r="A125" s="78"/>
      <c r="B125" s="174"/>
      <c r="C125" s="174"/>
      <c r="D125" s="174"/>
      <c r="E125" s="174"/>
      <c r="F125" s="175"/>
    </row>
    <row r="126" spans="1:6" ht="15">
      <c r="A126" s="78"/>
      <c r="B126" s="174"/>
      <c r="C126" s="174"/>
      <c r="D126" s="174"/>
      <c r="E126" s="174"/>
      <c r="F126" s="175"/>
    </row>
    <row r="127" spans="1:6" ht="15">
      <c r="A127" s="78"/>
      <c r="B127" s="174"/>
      <c r="C127" s="174"/>
      <c r="D127" s="174"/>
      <c r="E127" s="174"/>
      <c r="F127" s="175"/>
    </row>
    <row r="128" spans="1:6" ht="15">
      <c r="A128" s="78"/>
      <c r="B128" s="174"/>
      <c r="C128" s="174"/>
      <c r="D128" s="174"/>
      <c r="E128" s="174"/>
      <c r="F128" s="175"/>
    </row>
    <row r="129" spans="1:6" ht="15">
      <c r="A129" s="78"/>
      <c r="B129" s="174"/>
      <c r="C129" s="174"/>
      <c r="D129" s="174"/>
      <c r="E129" s="174"/>
      <c r="F129" s="175"/>
    </row>
    <row r="130" spans="1:6" ht="15">
      <c r="A130" s="78"/>
      <c r="B130" s="174"/>
      <c r="C130" s="174"/>
      <c r="D130" s="174"/>
      <c r="E130" s="174"/>
      <c r="F130" s="175"/>
    </row>
    <row r="131" spans="1:6" ht="15">
      <c r="A131" s="78"/>
      <c r="B131" s="174"/>
      <c r="C131" s="174"/>
      <c r="D131" s="174"/>
      <c r="E131" s="174"/>
      <c r="F131" s="175"/>
    </row>
    <row r="132" spans="1:6" ht="15">
      <c r="A132" s="78"/>
      <c r="B132" s="174"/>
      <c r="C132" s="174"/>
      <c r="D132" s="174"/>
      <c r="E132" s="174"/>
      <c r="F132" s="175"/>
    </row>
    <row r="133" spans="1:6" ht="15">
      <c r="A133" s="78"/>
      <c r="B133" s="174"/>
      <c r="C133" s="174"/>
      <c r="D133" s="174"/>
      <c r="E133" s="174"/>
      <c r="F133" s="175"/>
    </row>
    <row r="134" spans="1:6" ht="15">
      <c r="A134" s="78"/>
      <c r="B134" s="174"/>
      <c r="C134" s="174"/>
      <c r="D134" s="174"/>
      <c r="E134" s="174"/>
      <c r="F134" s="175"/>
    </row>
    <row r="135" spans="1:6" ht="15">
      <c r="A135" s="78"/>
      <c r="B135" s="174"/>
      <c r="C135" s="174"/>
      <c r="D135" s="174"/>
      <c r="E135" s="174"/>
      <c r="F135" s="175"/>
    </row>
    <row r="136" spans="1:6" ht="15">
      <c r="A136" s="78"/>
      <c r="B136" s="174"/>
      <c r="C136" s="174"/>
      <c r="D136" s="174"/>
      <c r="E136" s="174"/>
      <c r="F136" s="175"/>
    </row>
    <row r="137" spans="1:6" ht="15">
      <c r="A137" s="78"/>
      <c r="B137" s="174"/>
      <c r="C137" s="174"/>
      <c r="D137" s="174"/>
      <c r="E137" s="174"/>
      <c r="F137" s="175"/>
    </row>
    <row r="138" spans="1:6" ht="15">
      <c r="A138" s="78"/>
      <c r="B138" s="174"/>
      <c r="C138" s="174"/>
      <c r="D138" s="174"/>
      <c r="E138" s="174"/>
      <c r="F138" s="175"/>
    </row>
    <row r="139" spans="1:6" ht="15">
      <c r="A139" s="78"/>
      <c r="B139" s="174"/>
      <c r="C139" s="174"/>
      <c r="D139" s="174"/>
      <c r="E139" s="174"/>
      <c r="F139" s="175"/>
    </row>
    <row r="140" spans="1:6" ht="15">
      <c r="A140" s="78"/>
      <c r="B140" s="174"/>
      <c r="C140" s="174"/>
      <c r="D140" s="174"/>
      <c r="E140" s="174"/>
      <c r="F140" s="175"/>
    </row>
    <row r="141" spans="1:6" ht="15">
      <c r="A141" s="78"/>
      <c r="B141" s="174"/>
      <c r="C141" s="174"/>
      <c r="D141" s="174"/>
      <c r="E141" s="174"/>
      <c r="F141" s="175"/>
    </row>
    <row r="142" spans="1:6" ht="15">
      <c r="A142" s="78"/>
      <c r="B142" s="174"/>
      <c r="C142" s="174"/>
      <c r="D142" s="174"/>
      <c r="E142" s="174"/>
      <c r="F142" s="175"/>
    </row>
    <row r="143" spans="1:6" ht="15">
      <c r="A143" s="78"/>
      <c r="B143" s="174"/>
      <c r="C143" s="174"/>
      <c r="D143" s="174"/>
      <c r="E143" s="174"/>
      <c r="F143" s="175"/>
    </row>
    <row r="144" spans="1:6" ht="15">
      <c r="A144" s="78"/>
      <c r="B144" s="174"/>
      <c r="C144" s="174"/>
      <c r="D144" s="174"/>
      <c r="E144" s="174"/>
      <c r="F144" s="175"/>
    </row>
    <row r="145" spans="1:6" ht="15">
      <c r="A145" s="78"/>
      <c r="B145" s="174"/>
      <c r="C145" s="174"/>
      <c r="D145" s="174"/>
      <c r="E145" s="174"/>
      <c r="F145" s="175"/>
    </row>
    <row r="146" spans="1:6" ht="15">
      <c r="A146" s="78"/>
      <c r="B146" s="174"/>
      <c r="C146" s="174"/>
      <c r="D146" s="174"/>
      <c r="E146" s="174"/>
      <c r="F146" s="175"/>
    </row>
    <row r="147" spans="1:6" ht="15">
      <c r="A147" s="78"/>
      <c r="B147" s="174"/>
      <c r="C147" s="174"/>
      <c r="D147" s="174"/>
      <c r="E147" s="174"/>
      <c r="F147" s="175"/>
    </row>
    <row r="148" spans="1:6" ht="15">
      <c r="A148" s="78"/>
      <c r="B148" s="174"/>
      <c r="C148" s="174"/>
      <c r="D148" s="174"/>
      <c r="E148" s="174"/>
      <c r="F148" s="175"/>
    </row>
    <row r="149" spans="1:6" ht="15">
      <c r="A149" s="78"/>
      <c r="B149" s="174"/>
      <c r="C149" s="174"/>
      <c r="D149" s="174"/>
      <c r="E149" s="174"/>
      <c r="F149" s="175"/>
    </row>
    <row r="150" spans="1:6" ht="15">
      <c r="A150" s="78"/>
      <c r="B150" s="174"/>
      <c r="C150" s="174"/>
      <c r="D150" s="174"/>
      <c r="E150" s="174"/>
      <c r="F150" s="175"/>
    </row>
    <row r="151" spans="1:6" ht="15">
      <c r="A151" s="78"/>
      <c r="B151" s="174"/>
      <c r="C151" s="174"/>
      <c r="D151" s="174"/>
      <c r="E151" s="174"/>
      <c r="F151" s="175"/>
    </row>
    <row r="152" spans="1:6" ht="15">
      <c r="A152" s="78"/>
      <c r="B152" s="174"/>
      <c r="C152" s="174"/>
      <c r="D152" s="174"/>
      <c r="E152" s="174"/>
      <c r="F152" s="175"/>
    </row>
    <row r="153" spans="1:6" ht="15">
      <c r="A153" s="78"/>
      <c r="B153" s="174"/>
      <c r="C153" s="174"/>
      <c r="D153" s="174"/>
      <c r="E153" s="174"/>
      <c r="F153" s="175"/>
    </row>
    <row r="154" spans="1:6" ht="15">
      <c r="A154" s="78"/>
      <c r="B154" s="174"/>
      <c r="C154" s="174"/>
      <c r="D154" s="174"/>
      <c r="E154" s="174"/>
      <c r="F154" s="175"/>
    </row>
    <row r="155" spans="1:6" ht="15">
      <c r="A155" s="78"/>
      <c r="B155" s="174"/>
      <c r="C155" s="174"/>
      <c r="D155" s="174"/>
      <c r="E155" s="174"/>
      <c r="F155" s="175"/>
    </row>
    <row r="156" spans="1:6" ht="15">
      <c r="A156" s="78"/>
      <c r="B156" s="174"/>
      <c r="C156" s="174"/>
      <c r="D156" s="174"/>
      <c r="E156" s="174"/>
      <c r="F156" s="175"/>
    </row>
    <row r="157" spans="1:6" ht="15">
      <c r="A157" s="78"/>
      <c r="B157" s="174"/>
      <c r="C157" s="174"/>
      <c r="D157" s="174"/>
      <c r="E157" s="174"/>
      <c r="F157" s="175"/>
    </row>
    <row r="158" spans="1:6" ht="15">
      <c r="A158" s="78"/>
      <c r="B158" s="174"/>
      <c r="C158" s="174"/>
      <c r="D158" s="174"/>
      <c r="E158" s="174"/>
      <c r="F158" s="175"/>
    </row>
    <row r="159" spans="1:6" ht="15">
      <c r="A159" s="78"/>
      <c r="B159" s="174"/>
      <c r="C159" s="174"/>
      <c r="D159" s="174"/>
      <c r="E159" s="174"/>
      <c r="F159" s="175"/>
    </row>
    <row r="160" spans="1:6" ht="15">
      <c r="A160" s="78"/>
      <c r="B160" s="174"/>
      <c r="C160" s="174"/>
      <c r="D160" s="174"/>
      <c r="E160" s="174"/>
      <c r="F160" s="175"/>
    </row>
    <row r="161" spans="1:6" ht="15">
      <c r="A161" s="78"/>
      <c r="B161" s="174"/>
      <c r="C161" s="174"/>
      <c r="D161" s="174"/>
      <c r="E161" s="174"/>
      <c r="F161" s="175"/>
    </row>
    <row r="162" spans="1:6" ht="15">
      <c r="A162" s="78"/>
      <c r="B162" s="174"/>
      <c r="C162" s="174"/>
      <c r="D162" s="174"/>
      <c r="E162" s="174"/>
      <c r="F162" s="175"/>
    </row>
    <row r="163" spans="1:6" ht="15">
      <c r="A163" s="78"/>
      <c r="B163" s="174"/>
      <c r="C163" s="174"/>
      <c r="D163" s="174"/>
      <c r="E163" s="174"/>
      <c r="F163" s="175"/>
    </row>
    <row r="164" spans="1:6" ht="15">
      <c r="A164" s="78"/>
      <c r="B164" s="174"/>
      <c r="C164" s="174"/>
      <c r="D164" s="174"/>
      <c r="E164" s="174"/>
      <c r="F164" s="175"/>
    </row>
    <row r="165" spans="1:6" ht="15">
      <c r="A165" s="78"/>
      <c r="B165" s="174"/>
      <c r="C165" s="174"/>
      <c r="D165" s="174"/>
      <c r="E165" s="174"/>
      <c r="F165" s="175"/>
    </row>
    <row r="166" spans="1:6" ht="15">
      <c r="A166" s="78"/>
      <c r="B166" s="174"/>
      <c r="C166" s="174"/>
      <c r="D166" s="174"/>
      <c r="E166" s="174"/>
      <c r="F166" s="175"/>
    </row>
    <row r="167" spans="1:6" ht="15">
      <c r="A167" s="78"/>
      <c r="B167" s="174"/>
      <c r="C167" s="174"/>
      <c r="D167" s="174"/>
      <c r="E167" s="174"/>
      <c r="F167" s="175"/>
    </row>
    <row r="168" spans="1:6" ht="15">
      <c r="A168" s="78"/>
      <c r="B168" s="174"/>
      <c r="C168" s="174"/>
      <c r="D168" s="174"/>
      <c r="E168" s="174"/>
      <c r="F168" s="175"/>
    </row>
    <row r="169" spans="1:6" ht="15">
      <c r="A169" s="78"/>
      <c r="B169" s="174"/>
      <c r="C169" s="174"/>
      <c r="D169" s="174"/>
      <c r="E169" s="174"/>
      <c r="F169" s="175"/>
    </row>
    <row r="170" spans="1:6" ht="15">
      <c r="A170" s="78"/>
      <c r="B170" s="174"/>
      <c r="C170" s="174"/>
      <c r="D170" s="174"/>
      <c r="E170" s="174"/>
      <c r="F170" s="175"/>
    </row>
    <row r="171" spans="1:6" ht="15">
      <c r="A171" s="78"/>
      <c r="B171" s="174"/>
      <c r="C171" s="174"/>
      <c r="D171" s="174"/>
      <c r="E171" s="174"/>
      <c r="F171" s="175"/>
    </row>
    <row r="172" spans="1:6" ht="15">
      <c r="A172" s="78"/>
      <c r="B172" s="174"/>
      <c r="C172" s="174"/>
      <c r="D172" s="174"/>
      <c r="E172" s="174"/>
      <c r="F172" s="175"/>
    </row>
    <row r="173" spans="1:6" ht="15">
      <c r="A173" s="78"/>
      <c r="B173" s="174"/>
      <c r="C173" s="174"/>
      <c r="D173" s="174"/>
      <c r="E173" s="174"/>
      <c r="F173" s="175"/>
    </row>
    <row r="174" spans="1:6" ht="15">
      <c r="A174" s="78"/>
      <c r="B174" s="174"/>
      <c r="C174" s="174"/>
      <c r="D174" s="174"/>
      <c r="E174" s="174"/>
      <c r="F174" s="175"/>
    </row>
    <row r="175" spans="1:6" ht="15">
      <c r="A175" s="78"/>
      <c r="B175" s="174"/>
      <c r="C175" s="174"/>
      <c r="D175" s="174"/>
      <c r="E175" s="174"/>
      <c r="F175" s="175"/>
    </row>
    <row r="176" spans="1:6" ht="15">
      <c r="A176" s="78"/>
      <c r="B176" s="174"/>
      <c r="C176" s="174"/>
      <c r="D176" s="174"/>
      <c r="E176" s="174"/>
      <c r="F176" s="175"/>
    </row>
    <row r="177" spans="1:6" ht="15">
      <c r="A177" s="78"/>
      <c r="B177" s="174"/>
      <c r="C177" s="174"/>
      <c r="D177" s="174"/>
      <c r="E177" s="174"/>
      <c r="F177" s="175"/>
    </row>
    <row r="178" spans="1:6" ht="15">
      <c r="A178" s="78"/>
      <c r="B178" s="174"/>
      <c r="C178" s="174"/>
      <c r="D178" s="174"/>
      <c r="E178" s="174"/>
      <c r="F178" s="175"/>
    </row>
    <row r="179" spans="1:6" ht="15">
      <c r="A179" s="78"/>
      <c r="B179" s="174"/>
      <c r="C179" s="174"/>
      <c r="D179" s="174"/>
      <c r="E179" s="174"/>
      <c r="F179" s="175"/>
    </row>
    <row r="180" spans="1:6" ht="15">
      <c r="A180" s="78"/>
      <c r="B180" s="174"/>
      <c r="C180" s="174"/>
      <c r="D180" s="174"/>
      <c r="E180" s="174"/>
      <c r="F180" s="175"/>
    </row>
    <row r="181" spans="1:6" ht="15">
      <c r="A181" s="78"/>
      <c r="B181" s="174"/>
      <c r="C181" s="174"/>
      <c r="D181" s="174"/>
      <c r="E181" s="174"/>
      <c r="F181" s="175"/>
    </row>
    <row r="182" spans="1:6" ht="15">
      <c r="A182" s="78"/>
      <c r="B182" s="174"/>
      <c r="C182" s="174"/>
      <c r="D182" s="174"/>
      <c r="E182" s="174"/>
      <c r="F182" s="175"/>
    </row>
    <row r="183" spans="1:6" ht="15">
      <c r="A183" s="78"/>
      <c r="B183" s="174"/>
      <c r="C183" s="174"/>
      <c r="D183" s="174"/>
      <c r="E183" s="174"/>
      <c r="F183" s="175"/>
    </row>
    <row r="184" spans="1:6" ht="15">
      <c r="A184" s="78"/>
      <c r="B184" s="174"/>
      <c r="C184" s="174"/>
      <c r="D184" s="174"/>
      <c r="E184" s="174"/>
      <c r="F184" s="175"/>
    </row>
    <row r="185" spans="1:6" ht="15">
      <c r="A185" s="78"/>
      <c r="B185" s="174"/>
      <c r="C185" s="174"/>
      <c r="D185" s="174"/>
      <c r="E185" s="174"/>
      <c r="F185" s="175"/>
    </row>
    <row r="186" spans="1:6" ht="15">
      <c r="A186" s="78"/>
      <c r="B186" s="174"/>
      <c r="C186" s="174"/>
      <c r="D186" s="174"/>
      <c r="E186" s="174"/>
      <c r="F186" s="175"/>
    </row>
    <row r="187" spans="1:6" ht="15">
      <c r="A187" s="78"/>
      <c r="B187" s="174"/>
      <c r="C187" s="174"/>
      <c r="D187" s="174"/>
      <c r="E187" s="174"/>
      <c r="F187" s="175"/>
    </row>
    <row r="188" spans="1:6" ht="15">
      <c r="A188" s="78"/>
      <c r="B188" s="174"/>
      <c r="C188" s="174"/>
      <c r="D188" s="174"/>
      <c r="E188" s="174"/>
      <c r="F188" s="175"/>
    </row>
    <row r="189" spans="1:6" ht="15">
      <c r="A189" s="78"/>
      <c r="B189" s="174"/>
      <c r="C189" s="174"/>
      <c r="D189" s="174"/>
      <c r="E189" s="174"/>
      <c r="F189" s="175"/>
    </row>
    <row r="190" spans="1:6" ht="15">
      <c r="A190" s="78"/>
      <c r="B190" s="174"/>
      <c r="C190" s="174"/>
      <c r="D190" s="174"/>
      <c r="E190" s="174"/>
      <c r="F190" s="175"/>
    </row>
    <row r="191" spans="1:6" ht="15">
      <c r="A191" s="78"/>
      <c r="B191" s="174"/>
      <c r="C191" s="174"/>
      <c r="D191" s="174"/>
      <c r="E191" s="174"/>
      <c r="F191" s="175"/>
    </row>
    <row r="192" spans="1:6" ht="15">
      <c r="A192" s="78"/>
      <c r="B192" s="174"/>
      <c r="C192" s="174"/>
      <c r="D192" s="174"/>
      <c r="E192" s="174"/>
      <c r="F192" s="175"/>
    </row>
    <row r="193" spans="1:6" ht="15">
      <c r="A193" s="78"/>
      <c r="B193" s="174"/>
      <c r="C193" s="174"/>
      <c r="D193" s="174"/>
      <c r="E193" s="174"/>
      <c r="F193" s="175"/>
    </row>
    <row r="194" spans="1:6" ht="15">
      <c r="A194" s="78"/>
      <c r="B194" s="174"/>
      <c r="C194" s="174"/>
      <c r="D194" s="174"/>
      <c r="E194" s="174"/>
      <c r="F194" s="175"/>
    </row>
    <row r="195" spans="1:6" ht="15">
      <c r="A195" s="78"/>
      <c r="B195" s="174"/>
      <c r="C195" s="174"/>
      <c r="D195" s="174"/>
      <c r="E195" s="174"/>
      <c r="F195" s="175"/>
    </row>
    <row r="196" spans="1:6" ht="15">
      <c r="A196" s="78"/>
      <c r="B196" s="174"/>
      <c r="C196" s="174"/>
      <c r="D196" s="174"/>
      <c r="E196" s="174"/>
      <c r="F196" s="175"/>
    </row>
    <row r="197" spans="1:6" ht="15">
      <c r="A197" s="78"/>
      <c r="B197" s="174"/>
      <c r="C197" s="174"/>
      <c r="D197" s="174"/>
      <c r="E197" s="174"/>
      <c r="F197" s="175"/>
    </row>
    <row r="198" spans="1:6" ht="15">
      <c r="A198" s="78"/>
      <c r="B198" s="174"/>
      <c r="C198" s="174"/>
      <c r="D198" s="174"/>
      <c r="E198" s="174"/>
      <c r="F198" s="175"/>
    </row>
    <row r="199" spans="1:6" ht="15">
      <c r="A199" s="78"/>
      <c r="B199" s="174"/>
      <c r="C199" s="174"/>
      <c r="D199" s="174"/>
      <c r="E199" s="174"/>
      <c r="F199" s="175"/>
    </row>
    <row r="200" spans="1:6" ht="15">
      <c r="A200" s="78"/>
      <c r="B200" s="174"/>
      <c r="C200" s="174"/>
      <c r="D200" s="174"/>
      <c r="E200" s="174"/>
      <c r="F200" s="175"/>
    </row>
    <row r="201" spans="1:6" ht="15">
      <c r="A201" s="78"/>
      <c r="B201" s="174"/>
      <c r="C201" s="174"/>
      <c r="D201" s="174"/>
      <c r="E201" s="174"/>
      <c r="F201" s="175"/>
    </row>
    <row r="202" spans="1:6" ht="15">
      <c r="A202" s="78"/>
      <c r="B202" s="174"/>
      <c r="C202" s="174"/>
      <c r="D202" s="174"/>
      <c r="E202" s="174"/>
      <c r="F202" s="175"/>
    </row>
    <row r="203" spans="1:6" ht="15">
      <c r="A203" s="78"/>
      <c r="B203" s="174"/>
      <c r="C203" s="174"/>
      <c r="D203" s="174"/>
      <c r="E203" s="174"/>
      <c r="F203" s="175"/>
    </row>
    <row r="204" spans="1:6" ht="15">
      <c r="A204" s="78"/>
      <c r="B204" s="174"/>
      <c r="C204" s="174"/>
      <c r="D204" s="174"/>
      <c r="E204" s="174"/>
      <c r="F204" s="175"/>
    </row>
    <row r="205" spans="1:6" ht="15">
      <c r="A205" s="78"/>
      <c r="B205" s="174"/>
      <c r="C205" s="174"/>
      <c r="D205" s="174"/>
      <c r="E205" s="174"/>
      <c r="F205" s="175"/>
    </row>
    <row r="206" spans="1:6" ht="15">
      <c r="A206" s="78"/>
      <c r="B206" s="174"/>
      <c r="C206" s="174"/>
      <c r="D206" s="174"/>
      <c r="E206" s="174"/>
      <c r="F206" s="175"/>
    </row>
    <row r="207" spans="1:6" ht="15">
      <c r="A207" s="78"/>
      <c r="B207" s="174"/>
      <c r="C207" s="174"/>
      <c r="D207" s="174"/>
      <c r="E207" s="174"/>
      <c r="F207" s="175"/>
    </row>
    <row r="208" spans="1:6" ht="15">
      <c r="A208" s="78"/>
      <c r="B208" s="174"/>
      <c r="C208" s="174"/>
      <c r="D208" s="174"/>
      <c r="E208" s="174"/>
      <c r="F208" s="175"/>
    </row>
    <row r="209" spans="1:6" ht="15">
      <c r="A209" s="78"/>
      <c r="B209" s="174"/>
      <c r="C209" s="174"/>
      <c r="D209" s="174"/>
      <c r="E209" s="174"/>
      <c r="F209" s="175"/>
    </row>
    <row r="210" spans="1:6" ht="15">
      <c r="A210" s="78"/>
      <c r="B210" s="174"/>
      <c r="C210" s="174"/>
      <c r="D210" s="174"/>
      <c r="E210" s="174"/>
      <c r="F210" s="175"/>
    </row>
    <row r="211" spans="1:6" ht="15">
      <c r="A211" s="78"/>
      <c r="B211" s="174"/>
      <c r="C211" s="174"/>
      <c r="D211" s="174"/>
      <c r="E211" s="174"/>
      <c r="F211" s="175"/>
    </row>
    <row r="212" spans="1:6" ht="15">
      <c r="A212" s="78"/>
      <c r="B212" s="174"/>
      <c r="C212" s="174"/>
      <c r="D212" s="174"/>
      <c r="E212" s="174"/>
      <c r="F212" s="175"/>
    </row>
    <row r="213" spans="1:6" ht="15">
      <c r="A213" s="78"/>
      <c r="B213" s="174"/>
      <c r="C213" s="174"/>
      <c r="D213" s="174"/>
      <c r="E213" s="174"/>
      <c r="F213" s="175"/>
    </row>
  </sheetData>
  <sheetProtection/>
  <mergeCells count="5">
    <mergeCell ref="A5:F5"/>
    <mergeCell ref="E1:H1"/>
    <mergeCell ref="A2:H2"/>
    <mergeCell ref="A3:H3"/>
    <mergeCell ref="A4:F4"/>
  </mergeCells>
  <printOptions horizontalCentered="1"/>
  <pageMargins left="0.7875" right="0.5118055555555556" top="0.31527777777777777" bottom="0.39375" header="0.5118055555555556" footer="0.5118055555555556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169"/>
  <sheetViews>
    <sheetView zoomScale="80" zoomScaleNormal="80" zoomScalePageLayoutView="0" workbookViewId="0" topLeftCell="A37">
      <selection activeCell="D39" sqref="D39"/>
    </sheetView>
  </sheetViews>
  <sheetFormatPr defaultColWidth="9.125" defaultRowHeight="12.75"/>
  <cols>
    <col min="1" max="1" width="37.00390625" style="325" customWidth="1"/>
    <col min="2" max="2" width="19.625" style="325" bestFit="1" customWidth="1"/>
    <col min="3" max="3" width="17.00390625" style="372" customWidth="1"/>
    <col min="4" max="4" width="18.375" style="325" customWidth="1"/>
    <col min="5" max="5" width="14.875" style="325" bestFit="1" customWidth="1"/>
    <col min="6" max="7" width="17.50390625" style="325" bestFit="1" customWidth="1"/>
    <col min="8" max="8" width="9.125" style="345" customWidth="1"/>
    <col min="9" max="16384" width="9.125" style="310" customWidth="1"/>
  </cols>
  <sheetData>
    <row r="1" spans="4:7" ht="13.5">
      <c r="D1" s="718" t="s">
        <v>275</v>
      </c>
      <c r="E1" s="718"/>
      <c r="F1" s="718"/>
      <c r="G1" s="718"/>
    </row>
    <row r="2" spans="4:7" ht="13.5">
      <c r="D2" s="718" t="s">
        <v>163</v>
      </c>
      <c r="E2" s="718"/>
      <c r="F2" s="718"/>
      <c r="G2" s="718"/>
    </row>
    <row r="3" spans="4:7" ht="13.5">
      <c r="D3" s="718" t="s">
        <v>220</v>
      </c>
      <c r="E3" s="718"/>
      <c r="F3" s="718"/>
      <c r="G3" s="718"/>
    </row>
    <row r="4" spans="4:7" ht="13.5">
      <c r="D4" s="374"/>
      <c r="E4" s="374"/>
      <c r="F4" s="718" t="s">
        <v>379</v>
      </c>
      <c r="G4" s="718"/>
    </row>
    <row r="7" spans="1:7" ht="17.25">
      <c r="A7" s="719" t="s">
        <v>218</v>
      </c>
      <c r="B7" s="719"/>
      <c r="C7" s="719"/>
      <c r="D7" s="719"/>
      <c r="E7" s="719"/>
      <c r="F7" s="719"/>
      <c r="G7" s="719"/>
    </row>
    <row r="8" spans="1:7" ht="17.25">
      <c r="A8" s="719" t="s">
        <v>219</v>
      </c>
      <c r="B8" s="719"/>
      <c r="C8" s="719"/>
      <c r="D8" s="719"/>
      <c r="E8" s="719"/>
      <c r="F8" s="719"/>
      <c r="G8" s="719"/>
    </row>
    <row r="9" spans="1:7" ht="17.25">
      <c r="A9" s="719" t="s">
        <v>380</v>
      </c>
      <c r="B9" s="719"/>
      <c r="C9" s="719"/>
      <c r="D9" s="719"/>
      <c r="E9" s="719"/>
      <c r="F9" s="719"/>
      <c r="G9" s="719"/>
    </row>
    <row r="11" spans="1:7" ht="71.25" customHeight="1">
      <c r="A11" s="311" t="s">
        <v>25</v>
      </c>
      <c r="B11" s="311" t="s">
        <v>280</v>
      </c>
      <c r="C11" s="318" t="s">
        <v>279</v>
      </c>
      <c r="D11" s="318" t="s">
        <v>173</v>
      </c>
      <c r="E11" s="311" t="s">
        <v>174</v>
      </c>
      <c r="F11" s="388">
        <v>2022</v>
      </c>
      <c r="G11" s="388">
        <v>2023</v>
      </c>
    </row>
    <row r="12" spans="1:7" ht="13.5">
      <c r="A12" s="312">
        <v>1</v>
      </c>
      <c r="B12" s="312"/>
      <c r="C12" s="326"/>
      <c r="D12" s="326" t="s">
        <v>178</v>
      </c>
      <c r="E12" s="312">
        <v>3</v>
      </c>
      <c r="F12" s="312">
        <v>4</v>
      </c>
      <c r="G12" s="326" t="s">
        <v>179</v>
      </c>
    </row>
    <row r="13" spans="1:7" ht="38.25" customHeight="1">
      <c r="A13" s="311" t="s">
        <v>281</v>
      </c>
      <c r="B13" s="311">
        <v>840</v>
      </c>
      <c r="C13" s="318"/>
      <c r="D13" s="319"/>
      <c r="E13" s="320"/>
      <c r="F13" s="321">
        <f>F14+F17+F23+F26+F44+F48+F54+F73+F83+F90+F103+F113+F140+F148+F154+F158+F167</f>
        <v>38444360</v>
      </c>
      <c r="G13" s="321">
        <f>G14+G17+G23+G26+G44+G48+G54+G73+G83+G90+G103+G113+G140+G148+G154+G158+G167</f>
        <v>39537165</v>
      </c>
    </row>
    <row r="14" spans="1:7" ht="63" customHeight="1">
      <c r="A14" s="333" t="s">
        <v>282</v>
      </c>
      <c r="B14" s="334"/>
      <c r="C14" s="335" t="s">
        <v>28</v>
      </c>
      <c r="D14" s="336"/>
      <c r="E14" s="337"/>
      <c r="F14" s="338">
        <f>F15</f>
        <v>1041792.36</v>
      </c>
      <c r="G14" s="338">
        <f>G15</f>
        <v>1041792.36</v>
      </c>
    </row>
    <row r="15" spans="1:7" ht="25.5" customHeight="1">
      <c r="A15" s="317" t="s">
        <v>198</v>
      </c>
      <c r="B15" s="311"/>
      <c r="C15" s="318"/>
      <c r="D15" s="319" t="s">
        <v>265</v>
      </c>
      <c r="E15" s="320"/>
      <c r="F15" s="321">
        <f>F16</f>
        <v>1041792.36</v>
      </c>
      <c r="G15" s="321">
        <f>G16</f>
        <v>1041792.36</v>
      </c>
    </row>
    <row r="16" spans="1:7" ht="30" customHeight="1">
      <c r="A16" s="316" t="s">
        <v>100</v>
      </c>
      <c r="C16" s="326"/>
      <c r="D16" s="327" t="s">
        <v>266</v>
      </c>
      <c r="E16" s="328">
        <v>100</v>
      </c>
      <c r="F16" s="329">
        <f>'РАСХОДЫ ПО ЦЕЛЕВКАМ 2022-23'!K115</f>
        <v>1041792.36</v>
      </c>
      <c r="G16" s="329">
        <f>'РАСХОДЫ ПО ЦЕЛЕВКАМ 2022-23'!K116</f>
        <v>1041792.36</v>
      </c>
    </row>
    <row r="17" spans="1:7" ht="96.75" customHeight="1">
      <c r="A17" s="333" t="s">
        <v>283</v>
      </c>
      <c r="B17" s="334"/>
      <c r="C17" s="335" t="s">
        <v>33</v>
      </c>
      <c r="D17" s="336"/>
      <c r="E17" s="337"/>
      <c r="F17" s="338">
        <f>F18</f>
        <v>6285435</v>
      </c>
      <c r="G17" s="338">
        <f>G18</f>
        <v>6285435</v>
      </c>
    </row>
    <row r="18" spans="1:7" ht="25.5" customHeight="1">
      <c r="A18" s="317" t="s">
        <v>198</v>
      </c>
      <c r="B18" s="311"/>
      <c r="C18" s="318"/>
      <c r="D18" s="319" t="s">
        <v>265</v>
      </c>
      <c r="E18" s="320"/>
      <c r="F18" s="321">
        <f>F19</f>
        <v>6285435</v>
      </c>
      <c r="G18" s="321">
        <f>G19</f>
        <v>6285435</v>
      </c>
    </row>
    <row r="19" spans="1:7" ht="32.25" customHeight="1">
      <c r="A19" s="316" t="s">
        <v>106</v>
      </c>
      <c r="B19" s="327"/>
      <c r="C19" s="326"/>
      <c r="D19" s="327" t="s">
        <v>267</v>
      </c>
      <c r="E19" s="328"/>
      <c r="F19" s="329">
        <f>F20+F21+F22</f>
        <v>6285435</v>
      </c>
      <c r="G19" s="329">
        <f>G20+G21+G22</f>
        <v>6285435</v>
      </c>
    </row>
    <row r="20" spans="1:7" ht="88.5" customHeight="1">
      <c r="A20" s="316" t="s">
        <v>200</v>
      </c>
      <c r="B20" s="327" t="s">
        <v>181</v>
      </c>
      <c r="C20" s="328"/>
      <c r="D20" s="327"/>
      <c r="E20" s="328">
        <v>100</v>
      </c>
      <c r="F20" s="329">
        <f>'РАСХОДЫ ПО ЦЕЛЕВКАМ 2022-23'!J118</f>
        <v>6263368</v>
      </c>
      <c r="G20" s="329">
        <f>'РАСХОДЫ ПО ЦЕЛЕВКАМ 2022-23'!K118</f>
        <v>6263368</v>
      </c>
    </row>
    <row r="21" spans="1:7" ht="41.25">
      <c r="A21" s="316" t="s">
        <v>187</v>
      </c>
      <c r="B21" s="327" t="s">
        <v>181</v>
      </c>
      <c r="C21" s="328"/>
      <c r="D21" s="327"/>
      <c r="E21" s="328">
        <v>200</v>
      </c>
      <c r="F21" s="329">
        <f>'РАСХОДЫ ПО ЦЕЛЕВКАМ 2022-23'!J119</f>
        <v>15180</v>
      </c>
      <c r="G21" s="329">
        <f>'РАСХОДЫ ПО ЦЕЛЕВКАМ 2022-23'!K119</f>
        <v>15180</v>
      </c>
    </row>
    <row r="22" spans="1:7" ht="21" customHeight="1">
      <c r="A22" s="316" t="s">
        <v>183</v>
      </c>
      <c r="B22" s="327" t="s">
        <v>181</v>
      </c>
      <c r="C22" s="328"/>
      <c r="D22" s="327"/>
      <c r="E22" s="328">
        <v>800</v>
      </c>
      <c r="F22" s="329">
        <f>'РАСХОДЫ ПО ЦЕЛЕВКАМ 2022-23'!J120</f>
        <v>6887</v>
      </c>
      <c r="G22" s="329">
        <f>'РАСХОДЫ ПО ЦЕЛЕВКАМ 2022-23'!K120</f>
        <v>6887</v>
      </c>
    </row>
    <row r="23" spans="1:7" ht="13.5">
      <c r="A23" s="340" t="s">
        <v>110</v>
      </c>
      <c r="B23" s="334"/>
      <c r="C23" s="335" t="s">
        <v>225</v>
      </c>
      <c r="D23" s="336" t="s">
        <v>265</v>
      </c>
      <c r="E23" s="337"/>
      <c r="F23" s="338">
        <f>F24</f>
        <v>100000</v>
      </c>
      <c r="G23" s="338">
        <f>G24</f>
        <v>100000</v>
      </c>
    </row>
    <row r="24" spans="1:7" ht="54.75" customHeight="1">
      <c r="A24" s="317" t="s">
        <v>292</v>
      </c>
      <c r="B24" s="359"/>
      <c r="C24" s="320" t="s">
        <v>181</v>
      </c>
      <c r="D24" s="319" t="s">
        <v>269</v>
      </c>
      <c r="E24" s="320"/>
      <c r="F24" s="321">
        <f>F25</f>
        <v>100000</v>
      </c>
      <c r="G24" s="321">
        <f>G25</f>
        <v>100000</v>
      </c>
    </row>
    <row r="25" spans="1:7" ht="28.5" customHeight="1">
      <c r="A25" s="316" t="s">
        <v>183</v>
      </c>
      <c r="B25" s="327"/>
      <c r="C25" s="310"/>
      <c r="D25" s="327"/>
      <c r="E25" s="328">
        <v>800</v>
      </c>
      <c r="F25" s="329">
        <f>'РАСХОДЫ ПО ЦЕЛЕВКАМ 2022-23'!J124</f>
        <v>100000</v>
      </c>
      <c r="G25" s="329">
        <f>'РАСХОДЫ ПО ЦЕЛЕВКАМ 2022-23'!K124</f>
        <v>100000</v>
      </c>
    </row>
    <row r="26" spans="1:8" s="359" customFormat="1" ht="27">
      <c r="A26" s="333" t="s">
        <v>40</v>
      </c>
      <c r="B26" s="334"/>
      <c r="C26" s="335" t="s">
        <v>226</v>
      </c>
      <c r="D26" s="336"/>
      <c r="E26" s="337"/>
      <c r="F26" s="338">
        <f>F27</f>
        <v>2445700</v>
      </c>
      <c r="G26" s="338">
        <f>G27</f>
        <v>2445700</v>
      </c>
      <c r="H26" s="447"/>
    </row>
    <row r="27" spans="1:8" s="359" customFormat="1" ht="42.75">
      <c r="A27" s="556" t="s">
        <v>285</v>
      </c>
      <c r="B27" s="577"/>
      <c r="C27" s="558"/>
      <c r="D27" s="559" t="s">
        <v>248</v>
      </c>
      <c r="E27" s="560"/>
      <c r="F27" s="628">
        <f>F28+F40</f>
        <v>2445700</v>
      </c>
      <c r="G27" s="628">
        <f>G28+G40</f>
        <v>2445700</v>
      </c>
      <c r="H27" s="447"/>
    </row>
    <row r="28" spans="1:8" s="359" customFormat="1" ht="56.25" customHeight="1">
      <c r="A28" s="571" t="s">
        <v>286</v>
      </c>
      <c r="B28" s="574"/>
      <c r="C28" s="563"/>
      <c r="D28" s="573" t="s">
        <v>252</v>
      </c>
      <c r="E28" s="572"/>
      <c r="F28" s="566">
        <f>F29+F35</f>
        <v>2153600</v>
      </c>
      <c r="G28" s="566">
        <f>G29+G35</f>
        <v>2153600</v>
      </c>
      <c r="H28" s="447"/>
    </row>
    <row r="29" spans="1:8" s="359" customFormat="1" ht="69">
      <c r="A29" s="551" t="s">
        <v>404</v>
      </c>
      <c r="B29" s="352"/>
      <c r="C29" s="326"/>
      <c r="D29" s="322" t="s">
        <v>515</v>
      </c>
      <c r="E29" s="400"/>
      <c r="F29" s="329">
        <f>F30+F32</f>
        <v>656900</v>
      </c>
      <c r="G29" s="329">
        <f>G30+G32</f>
        <v>656900</v>
      </c>
      <c r="H29" s="447"/>
    </row>
    <row r="30" spans="1:8" s="359" customFormat="1" ht="27">
      <c r="A30" s="552" t="s">
        <v>441</v>
      </c>
      <c r="B30" s="352"/>
      <c r="C30" s="326"/>
      <c r="D30" s="327" t="s">
        <v>516</v>
      </c>
      <c r="E30" s="400"/>
      <c r="F30" s="329">
        <f>F31</f>
        <v>200000</v>
      </c>
      <c r="G30" s="329">
        <f>G31</f>
        <v>200000</v>
      </c>
      <c r="H30" s="447"/>
    </row>
    <row r="31" spans="1:8" s="359" customFormat="1" ht="41.25">
      <c r="A31" s="552" t="s">
        <v>187</v>
      </c>
      <c r="B31" s="352"/>
      <c r="C31" s="326"/>
      <c r="D31" s="327" t="s">
        <v>181</v>
      </c>
      <c r="E31" s="400">
        <v>200</v>
      </c>
      <c r="F31" s="329">
        <f>'РАСХОДЫ ПО ЦЕЛЕВКАМ 2022-23'!J88</f>
        <v>200000</v>
      </c>
      <c r="G31" s="329">
        <f>'РАСХОДЫ ПО ЦЕЛЕВКАМ 2022-23'!K88</f>
        <v>200000</v>
      </c>
      <c r="H31" s="447"/>
    </row>
    <row r="32" spans="1:8" s="359" customFormat="1" ht="41.25">
      <c r="A32" s="552" t="s">
        <v>407</v>
      </c>
      <c r="B32" s="352"/>
      <c r="C32" s="326"/>
      <c r="D32" s="327" t="s">
        <v>517</v>
      </c>
      <c r="E32" s="400"/>
      <c r="F32" s="329">
        <f>F33+F34</f>
        <v>456900</v>
      </c>
      <c r="G32" s="329">
        <f>G33+G34</f>
        <v>456900</v>
      </c>
      <c r="H32" s="447"/>
    </row>
    <row r="33" spans="1:8" s="359" customFormat="1" ht="41.25">
      <c r="A33" s="552" t="s">
        <v>187</v>
      </c>
      <c r="B33" s="352"/>
      <c r="C33" s="326"/>
      <c r="D33" s="327" t="s">
        <v>181</v>
      </c>
      <c r="E33" s="400">
        <v>200</v>
      </c>
      <c r="F33" s="329">
        <f>'РАСХОДЫ ПО ЦЕЛЕВКАМ 2022-23'!J90</f>
        <v>97431</v>
      </c>
      <c r="G33" s="329">
        <f>'РАСХОДЫ ПО ЦЕЛЕВКАМ 2022-23'!K90</f>
        <v>97431</v>
      </c>
      <c r="H33" s="447"/>
    </row>
    <row r="34" spans="1:8" s="359" customFormat="1" ht="13.5">
      <c r="A34" s="552" t="s">
        <v>183</v>
      </c>
      <c r="B34" s="352"/>
      <c r="C34" s="326"/>
      <c r="D34" s="327"/>
      <c r="E34" s="400">
        <v>800</v>
      </c>
      <c r="F34" s="329">
        <f>'РАСХОДЫ ПО ЦЕЛЕВКАМ 2022-23'!J91</f>
        <v>359469</v>
      </c>
      <c r="G34" s="329">
        <f>'РАСХОДЫ ПО ЦЕЛЕВКАМ 2022-23'!K91</f>
        <v>359469</v>
      </c>
      <c r="H34" s="447"/>
    </row>
    <row r="35" spans="1:8" s="359" customFormat="1" ht="82.5">
      <c r="A35" s="551" t="s">
        <v>432</v>
      </c>
      <c r="B35" s="352"/>
      <c r="C35" s="326"/>
      <c r="D35" s="322" t="s">
        <v>518</v>
      </c>
      <c r="E35" s="400"/>
      <c r="F35" s="329">
        <f>F36+F38</f>
        <v>1496700</v>
      </c>
      <c r="G35" s="329">
        <f>G36+G38</f>
        <v>1496700</v>
      </c>
      <c r="H35" s="447"/>
    </row>
    <row r="36" spans="1:8" s="359" customFormat="1" ht="69" customHeight="1">
      <c r="A36" s="552" t="s">
        <v>406</v>
      </c>
      <c r="B36" s="352"/>
      <c r="C36" s="326"/>
      <c r="D36" s="327" t="s">
        <v>520</v>
      </c>
      <c r="E36" s="400"/>
      <c r="F36" s="329">
        <f>F37</f>
        <v>46700</v>
      </c>
      <c r="G36" s="329">
        <f>G37</f>
        <v>46700</v>
      </c>
      <c r="H36" s="447"/>
    </row>
    <row r="37" spans="1:8" s="359" customFormat="1" ht="13.5">
      <c r="A37" s="552" t="s">
        <v>183</v>
      </c>
      <c r="B37" s="352"/>
      <c r="C37" s="326"/>
      <c r="D37" s="327" t="s">
        <v>181</v>
      </c>
      <c r="E37" s="400">
        <v>800</v>
      </c>
      <c r="F37" s="329">
        <f>'РАСХОДЫ ПО ЦЕЛЕВКАМ 2022-23'!J94</f>
        <v>46700</v>
      </c>
      <c r="G37" s="329">
        <f>'РАСХОДЫ ПО ЦЕЛЕВКАМ 2022-23'!K94</f>
        <v>46700</v>
      </c>
      <c r="H37" s="447"/>
    </row>
    <row r="38" spans="1:8" s="359" customFormat="1" ht="82.5">
      <c r="A38" s="552" t="s">
        <v>436</v>
      </c>
      <c r="B38" s="352"/>
      <c r="C38" s="326"/>
      <c r="D38" s="327" t="s">
        <v>523</v>
      </c>
      <c r="E38" s="341"/>
      <c r="F38" s="329">
        <f>F39</f>
        <v>1450000</v>
      </c>
      <c r="G38" s="329">
        <f>G39</f>
        <v>1450000</v>
      </c>
      <c r="H38" s="447"/>
    </row>
    <row r="39" spans="1:8" s="359" customFormat="1" ht="41.25">
      <c r="A39" s="316" t="s">
        <v>187</v>
      </c>
      <c r="B39" s="213" t="s">
        <v>181</v>
      </c>
      <c r="C39" s="328"/>
      <c r="D39" s="327"/>
      <c r="E39" s="328">
        <v>200</v>
      </c>
      <c r="F39" s="329">
        <f>'РАСХОДЫ ПО ЦЕЛЕВКАМ 2022-23'!J100</f>
        <v>1450000</v>
      </c>
      <c r="G39" s="329">
        <f>'РАСХОДЫ ПО ЦЕЛЕВКАМ 2022-23'!K100</f>
        <v>1450000</v>
      </c>
      <c r="H39" s="447"/>
    </row>
    <row r="40" spans="1:7" ht="57.75" customHeight="1">
      <c r="A40" s="571" t="s">
        <v>359</v>
      </c>
      <c r="B40" s="571"/>
      <c r="C40" s="571"/>
      <c r="D40" s="574" t="s">
        <v>358</v>
      </c>
      <c r="E40" s="575"/>
      <c r="F40" s="566">
        <f aca="true" t="shared" si="0" ref="F40:G42">F41</f>
        <v>292100</v>
      </c>
      <c r="G40" s="566">
        <f t="shared" si="0"/>
        <v>292100</v>
      </c>
    </row>
    <row r="41" spans="1:7" ht="114" customHeight="1">
      <c r="A41" s="508" t="s">
        <v>430</v>
      </c>
      <c r="B41" s="327"/>
      <c r="C41" s="328"/>
      <c r="D41" s="327" t="s">
        <v>524</v>
      </c>
      <c r="E41" s="384"/>
      <c r="F41" s="329">
        <f t="shared" si="0"/>
        <v>292100</v>
      </c>
      <c r="G41" s="331">
        <f t="shared" si="0"/>
        <v>292100</v>
      </c>
    </row>
    <row r="42" spans="1:7" ht="72.75" customHeight="1">
      <c r="A42" s="570" t="s">
        <v>431</v>
      </c>
      <c r="B42" s="327"/>
      <c r="C42" s="328"/>
      <c r="D42" s="327" t="s">
        <v>525</v>
      </c>
      <c r="E42" s="384"/>
      <c r="F42" s="329">
        <f t="shared" si="0"/>
        <v>292100</v>
      </c>
      <c r="G42" s="331">
        <f t="shared" si="0"/>
        <v>292100</v>
      </c>
    </row>
    <row r="43" spans="1:7" ht="57.75" customHeight="1">
      <c r="A43" s="316" t="s">
        <v>187</v>
      </c>
      <c r="B43" s="327"/>
      <c r="C43" s="328"/>
      <c r="D43" s="329"/>
      <c r="E43" s="364">
        <v>200</v>
      </c>
      <c r="F43" s="329">
        <f>'РАСХОДЫ ПО ЦЕЛЕВКАМ 2022-23'!J104</f>
        <v>292100</v>
      </c>
      <c r="G43" s="331">
        <f>'РАСХОДЫ ПО ЦЕЛЕВКАМ 2022-23'!K104</f>
        <v>292100</v>
      </c>
    </row>
    <row r="44" spans="1:8" s="359" customFormat="1" ht="27">
      <c r="A44" s="340" t="s">
        <v>287</v>
      </c>
      <c r="B44" s="334"/>
      <c r="C44" s="335" t="s">
        <v>43</v>
      </c>
      <c r="D44" s="336"/>
      <c r="E44" s="337"/>
      <c r="F44" s="338">
        <f aca="true" t="shared" si="1" ref="F44:G46">F45</f>
        <v>240942</v>
      </c>
      <c r="G44" s="338">
        <f t="shared" si="1"/>
        <v>249837</v>
      </c>
      <c r="H44" s="447"/>
    </row>
    <row r="45" spans="1:7" ht="18" customHeight="1">
      <c r="A45" s="317" t="s">
        <v>198</v>
      </c>
      <c r="B45" s="311"/>
      <c r="C45" s="318"/>
      <c r="D45" s="319" t="s">
        <v>265</v>
      </c>
      <c r="E45" s="320"/>
      <c r="F45" s="321">
        <f t="shared" si="1"/>
        <v>240942</v>
      </c>
      <c r="G45" s="321">
        <f t="shared" si="1"/>
        <v>249837</v>
      </c>
    </row>
    <row r="46" spans="1:7" ht="54.75">
      <c r="A46" s="316" t="s">
        <v>161</v>
      </c>
      <c r="B46" s="310"/>
      <c r="C46" s="326"/>
      <c r="D46" s="327" t="s">
        <v>270</v>
      </c>
      <c r="E46" s="328"/>
      <c r="F46" s="329">
        <f t="shared" si="1"/>
        <v>240942</v>
      </c>
      <c r="G46" s="329">
        <f t="shared" si="1"/>
        <v>249837</v>
      </c>
    </row>
    <row r="47" spans="1:7" ht="82.5">
      <c r="A47" s="316" t="s">
        <v>200</v>
      </c>
      <c r="B47" s="327" t="s">
        <v>181</v>
      </c>
      <c r="C47" s="328"/>
      <c r="D47" s="327"/>
      <c r="E47" s="328">
        <v>100</v>
      </c>
      <c r="F47" s="329">
        <f>'РАСХОДЫ ПО ЦЕЛЕВКАМ 2022-23'!J127</f>
        <v>240942</v>
      </c>
      <c r="G47" s="329">
        <f>'РАСХОДЫ ПО ЦЕЛЕВКАМ 2022-23'!K127</f>
        <v>249837</v>
      </c>
    </row>
    <row r="48" spans="1:7" ht="63.75" customHeight="1">
      <c r="A48" s="340" t="s">
        <v>475</v>
      </c>
      <c r="B48" s="340"/>
      <c r="C48" s="335" t="s">
        <v>444</v>
      </c>
      <c r="D48" s="342"/>
      <c r="E48" s="343"/>
      <c r="F48" s="344">
        <f aca="true" t="shared" si="2" ref="F48:G52">F49</f>
        <v>150000</v>
      </c>
      <c r="G48" s="344">
        <f t="shared" si="2"/>
        <v>300000</v>
      </c>
    </row>
    <row r="49" spans="1:7" ht="42.75">
      <c r="A49" s="556" t="s">
        <v>328</v>
      </c>
      <c r="B49" s="557"/>
      <c r="C49" s="558"/>
      <c r="D49" s="559" t="s">
        <v>323</v>
      </c>
      <c r="E49" s="560"/>
      <c r="F49" s="561">
        <f t="shared" si="2"/>
        <v>150000</v>
      </c>
      <c r="G49" s="561">
        <f t="shared" si="2"/>
        <v>300000</v>
      </c>
    </row>
    <row r="50" spans="1:7" ht="91.5" customHeight="1">
      <c r="A50" s="316" t="s">
        <v>442</v>
      </c>
      <c r="B50" s="327"/>
      <c r="C50" s="326"/>
      <c r="D50" s="327" t="s">
        <v>324</v>
      </c>
      <c r="E50" s="328"/>
      <c r="F50" s="329">
        <f t="shared" si="2"/>
        <v>150000</v>
      </c>
      <c r="G50" s="329">
        <f t="shared" si="2"/>
        <v>300000</v>
      </c>
    </row>
    <row r="51" spans="1:7" ht="27">
      <c r="A51" s="316" t="s">
        <v>325</v>
      </c>
      <c r="B51" s="327"/>
      <c r="C51" s="326"/>
      <c r="D51" s="327" t="s">
        <v>326</v>
      </c>
      <c r="E51" s="328"/>
      <c r="F51" s="329">
        <f t="shared" si="2"/>
        <v>150000</v>
      </c>
      <c r="G51" s="329">
        <f t="shared" si="2"/>
        <v>300000</v>
      </c>
    </row>
    <row r="52" spans="1:7" ht="123.75">
      <c r="A52" s="316" t="s">
        <v>443</v>
      </c>
      <c r="B52" s="287"/>
      <c r="C52" s="326"/>
      <c r="D52" s="327" t="s">
        <v>388</v>
      </c>
      <c r="E52" s="328"/>
      <c r="F52" s="329">
        <f t="shared" si="2"/>
        <v>150000</v>
      </c>
      <c r="G52" s="329">
        <f t="shared" si="2"/>
        <v>300000</v>
      </c>
    </row>
    <row r="53" spans="1:7" ht="41.25">
      <c r="A53" s="316" t="s">
        <v>187</v>
      </c>
      <c r="B53" s="327" t="s">
        <v>181</v>
      </c>
      <c r="C53" s="328"/>
      <c r="D53" s="327"/>
      <c r="E53" s="328">
        <v>200</v>
      </c>
      <c r="F53" s="329">
        <f>'РАСХОДЫ ПО ЦЕЛЕВКАМ 2022-23'!J43</f>
        <v>150000</v>
      </c>
      <c r="G53" s="329">
        <f>'РАСХОДЫ ПО ЦЕЛЕВКАМ 2022-23'!K43</f>
        <v>300000</v>
      </c>
    </row>
    <row r="54" spans="1:7" ht="62.25">
      <c r="A54" s="579" t="s">
        <v>50</v>
      </c>
      <c r="B54" s="336"/>
      <c r="C54" s="336" t="s">
        <v>49</v>
      </c>
      <c r="D54" s="336"/>
      <c r="E54" s="337"/>
      <c r="F54" s="338">
        <f>F55</f>
        <v>110400</v>
      </c>
      <c r="G54" s="338">
        <f>G55</f>
        <v>110400</v>
      </c>
    </row>
    <row r="55" spans="1:7" ht="72">
      <c r="A55" s="580" t="s">
        <v>308</v>
      </c>
      <c r="B55" s="553"/>
      <c r="C55" s="554"/>
      <c r="D55" s="559" t="s">
        <v>309</v>
      </c>
      <c r="E55" s="554"/>
      <c r="F55" s="561">
        <f>F56+F60+F65+F69</f>
        <v>110400</v>
      </c>
      <c r="G55" s="561">
        <f>G56+G60+G65+G69</f>
        <v>110400</v>
      </c>
    </row>
    <row r="56" spans="1:7" ht="86.25">
      <c r="A56" s="581" t="s">
        <v>496</v>
      </c>
      <c r="B56" s="573"/>
      <c r="C56" s="565"/>
      <c r="D56" s="582" t="s">
        <v>311</v>
      </c>
      <c r="E56" s="565"/>
      <c r="F56" s="566">
        <f aca="true" t="shared" si="3" ref="F56:G58">F57</f>
        <v>1000</v>
      </c>
      <c r="G56" s="566">
        <f t="shared" si="3"/>
        <v>1000</v>
      </c>
    </row>
    <row r="57" spans="1:7" ht="82.5">
      <c r="A57" s="366" t="s">
        <v>310</v>
      </c>
      <c r="B57" s="327"/>
      <c r="C57" s="328"/>
      <c r="D57" s="322" t="s">
        <v>312</v>
      </c>
      <c r="E57" s="328"/>
      <c r="F57" s="329">
        <f t="shared" si="3"/>
        <v>1000</v>
      </c>
      <c r="G57" s="329">
        <f t="shared" si="3"/>
        <v>1000</v>
      </c>
    </row>
    <row r="58" spans="1:7" ht="96">
      <c r="A58" s="366" t="s">
        <v>445</v>
      </c>
      <c r="B58" s="327"/>
      <c r="C58" s="328"/>
      <c r="D58" s="322" t="s">
        <v>384</v>
      </c>
      <c r="E58" s="328"/>
      <c r="F58" s="329">
        <f t="shared" si="3"/>
        <v>1000</v>
      </c>
      <c r="G58" s="329">
        <f t="shared" si="3"/>
        <v>1000</v>
      </c>
    </row>
    <row r="59" spans="1:7" ht="41.25">
      <c r="A59" s="316" t="s">
        <v>187</v>
      </c>
      <c r="B59" s="327"/>
      <c r="C59" s="328"/>
      <c r="D59" s="322"/>
      <c r="E59" s="328">
        <v>200</v>
      </c>
      <c r="F59" s="329">
        <f>'РАСХОДЫ ПО ЦЕЛЕВКАМ 2022-23'!J25</f>
        <v>1000</v>
      </c>
      <c r="G59" s="329">
        <f>'РАСХОДЫ ПО ЦЕЛЕВКАМ 2022-23'!K25</f>
        <v>1000</v>
      </c>
    </row>
    <row r="60" spans="1:7" ht="100.5">
      <c r="A60" s="581" t="s">
        <v>497</v>
      </c>
      <c r="B60" s="573"/>
      <c r="C60" s="565"/>
      <c r="D60" s="582" t="s">
        <v>314</v>
      </c>
      <c r="E60" s="565"/>
      <c r="F60" s="566">
        <f>F61</f>
        <v>89400</v>
      </c>
      <c r="G60" s="566">
        <f>G61</f>
        <v>89400</v>
      </c>
    </row>
    <row r="61" spans="1:7" ht="69">
      <c r="A61" s="314" t="s">
        <v>316</v>
      </c>
      <c r="B61" s="327"/>
      <c r="C61" s="328"/>
      <c r="D61" s="327" t="s">
        <v>315</v>
      </c>
      <c r="E61" s="328"/>
      <c r="F61" s="329">
        <f>F62</f>
        <v>89400</v>
      </c>
      <c r="G61" s="329">
        <f>G62</f>
        <v>89400</v>
      </c>
    </row>
    <row r="62" spans="1:7" ht="27">
      <c r="A62" s="316" t="s">
        <v>373</v>
      </c>
      <c r="B62" s="322"/>
      <c r="C62" s="328"/>
      <c r="D62" s="327" t="s">
        <v>446</v>
      </c>
      <c r="E62" s="328"/>
      <c r="F62" s="329">
        <f>F63+F64</f>
        <v>89400</v>
      </c>
      <c r="G62" s="329">
        <f>G63+G64</f>
        <v>89400</v>
      </c>
    </row>
    <row r="63" spans="1:7" ht="82.5">
      <c r="A63" s="316" t="s">
        <v>200</v>
      </c>
      <c r="B63" s="327"/>
      <c r="C63" s="328"/>
      <c r="D63" s="327"/>
      <c r="E63" s="328">
        <v>100</v>
      </c>
      <c r="F63" s="329">
        <f>'РАСХОДЫ ПО ЦЕЛЕВКАМ 2022-23'!J29</f>
        <v>62400</v>
      </c>
      <c r="G63" s="329">
        <f>'РАСХОДЫ ПО ЦЕЛЕВКАМ 2022-23'!K29</f>
        <v>62400</v>
      </c>
    </row>
    <row r="64" spans="1:7" ht="41.25">
      <c r="A64" s="316" t="s">
        <v>187</v>
      </c>
      <c r="B64" s="327"/>
      <c r="C64" s="328"/>
      <c r="D64" s="327"/>
      <c r="E64" s="328">
        <v>200</v>
      </c>
      <c r="F64" s="329">
        <f>'РАСХОДЫ ПО ЦЕЛЕВКАМ 2022-23'!J30</f>
        <v>27000</v>
      </c>
      <c r="G64" s="329">
        <f>'РАСХОДЫ ПО ЦЕЛЕВКАМ 2022-23'!K30</f>
        <v>27000</v>
      </c>
    </row>
    <row r="65" spans="1:7" ht="100.5">
      <c r="A65" s="601" t="s">
        <v>498</v>
      </c>
      <c r="B65" s="573"/>
      <c r="C65" s="565"/>
      <c r="D65" s="582" t="s">
        <v>317</v>
      </c>
      <c r="E65" s="565"/>
      <c r="F65" s="566">
        <f aca="true" t="shared" si="4" ref="F65:G67">F66</f>
        <v>10000</v>
      </c>
      <c r="G65" s="566">
        <f t="shared" si="4"/>
        <v>10000</v>
      </c>
    </row>
    <row r="66" spans="1:7" ht="82.5">
      <c r="A66" s="315" t="s">
        <v>385</v>
      </c>
      <c r="B66" s="327"/>
      <c r="C66" s="445"/>
      <c r="D66" s="322" t="s">
        <v>318</v>
      </c>
      <c r="E66" s="328"/>
      <c r="F66" s="329">
        <f t="shared" si="4"/>
        <v>10000</v>
      </c>
      <c r="G66" s="329">
        <f t="shared" si="4"/>
        <v>10000</v>
      </c>
    </row>
    <row r="67" spans="1:7" ht="123.75">
      <c r="A67" s="366" t="s">
        <v>455</v>
      </c>
      <c r="B67" s="327"/>
      <c r="C67" s="328"/>
      <c r="D67" s="322" t="s">
        <v>387</v>
      </c>
      <c r="E67" s="328"/>
      <c r="F67" s="329">
        <f t="shared" si="4"/>
        <v>10000</v>
      </c>
      <c r="G67" s="329">
        <f t="shared" si="4"/>
        <v>10000</v>
      </c>
    </row>
    <row r="68" spans="1:7" ht="41.25">
      <c r="A68" s="316" t="s">
        <v>187</v>
      </c>
      <c r="B68" s="327"/>
      <c r="C68" s="328"/>
      <c r="D68" s="322"/>
      <c r="E68" s="328">
        <v>200</v>
      </c>
      <c r="F68" s="329">
        <f>'РАСХОДЫ ПО ЦЕЛЕВКАМ 2022-23'!J34</f>
        <v>10000</v>
      </c>
      <c r="G68" s="329">
        <f>'РАСХОДЫ ПО ЦЕЛЕВКАМ 2022-23'!K34</f>
        <v>10000</v>
      </c>
    </row>
    <row r="69" spans="1:7" ht="72">
      <c r="A69" s="581" t="s">
        <v>499</v>
      </c>
      <c r="B69" s="573"/>
      <c r="C69" s="565"/>
      <c r="D69" s="582" t="s">
        <v>320</v>
      </c>
      <c r="E69" s="565"/>
      <c r="F69" s="566">
        <f aca="true" t="shared" si="5" ref="F69:G71">F70</f>
        <v>10000</v>
      </c>
      <c r="G69" s="566">
        <f t="shared" si="5"/>
        <v>10000</v>
      </c>
    </row>
    <row r="70" spans="1:9" ht="69">
      <c r="A70" s="315" t="s">
        <v>322</v>
      </c>
      <c r="B70" s="327"/>
      <c r="C70" s="328"/>
      <c r="D70" s="322" t="s">
        <v>321</v>
      </c>
      <c r="E70" s="328"/>
      <c r="F70" s="329">
        <f t="shared" si="5"/>
        <v>10000</v>
      </c>
      <c r="G70" s="329">
        <f t="shared" si="5"/>
        <v>10000</v>
      </c>
      <c r="I70" s="310">
        <v>1</v>
      </c>
    </row>
    <row r="71" spans="1:7" ht="69">
      <c r="A71" s="315" t="s">
        <v>382</v>
      </c>
      <c r="B71" s="327"/>
      <c r="C71" s="328"/>
      <c r="D71" s="322" t="s">
        <v>383</v>
      </c>
      <c r="E71" s="328"/>
      <c r="F71" s="329">
        <f t="shared" si="5"/>
        <v>10000</v>
      </c>
      <c r="G71" s="329">
        <f t="shared" si="5"/>
        <v>10000</v>
      </c>
    </row>
    <row r="72" spans="1:7" ht="41.25">
      <c r="A72" s="316" t="s">
        <v>187</v>
      </c>
      <c r="B72" s="327"/>
      <c r="C72" s="328"/>
      <c r="D72" s="322"/>
      <c r="E72" s="328">
        <v>200</v>
      </c>
      <c r="F72" s="329">
        <f>'РАСХОДЫ ПО ЦЕЛЕВКАМ 2022-23'!J38</f>
        <v>10000</v>
      </c>
      <c r="G72" s="329">
        <f>'РАСХОДЫ ПО ЦЕЛЕВКАМ 2022-23'!K38</f>
        <v>10000</v>
      </c>
    </row>
    <row r="73" spans="1:7" ht="30" customHeight="1">
      <c r="A73" s="340" t="s">
        <v>288</v>
      </c>
      <c r="B73" s="334"/>
      <c r="C73" s="335" t="s">
        <v>227</v>
      </c>
      <c r="D73" s="336"/>
      <c r="E73" s="337"/>
      <c r="F73" s="338">
        <f>F74</f>
        <v>6343390</v>
      </c>
      <c r="G73" s="338">
        <f>G74</f>
        <v>6446300</v>
      </c>
    </row>
    <row r="74" spans="1:7" ht="55.5" customHeight="1">
      <c r="A74" s="317" t="s">
        <v>213</v>
      </c>
      <c r="B74" s="311"/>
      <c r="C74" s="318"/>
      <c r="D74" s="319" t="s">
        <v>258</v>
      </c>
      <c r="E74" s="320"/>
      <c r="F74" s="321">
        <f>F75</f>
        <v>6343390</v>
      </c>
      <c r="G74" s="321">
        <f aca="true" t="shared" si="6" ref="F74:G77">G75</f>
        <v>6446300</v>
      </c>
    </row>
    <row r="75" spans="1:7" ht="59.25" customHeight="1">
      <c r="A75" s="316" t="s">
        <v>259</v>
      </c>
      <c r="B75" s="312"/>
      <c r="C75" s="326"/>
      <c r="D75" s="327" t="s">
        <v>260</v>
      </c>
      <c r="E75" s="328"/>
      <c r="F75" s="329">
        <f t="shared" si="6"/>
        <v>6343390</v>
      </c>
      <c r="G75" s="329">
        <f t="shared" si="6"/>
        <v>6446300</v>
      </c>
    </row>
    <row r="76" spans="1:7" ht="69">
      <c r="A76" s="316" t="s">
        <v>261</v>
      </c>
      <c r="B76" s="312"/>
      <c r="C76" s="326"/>
      <c r="D76" s="327" t="s">
        <v>262</v>
      </c>
      <c r="E76" s="328"/>
      <c r="F76" s="329">
        <f>F77+F79+F81</f>
        <v>6343390</v>
      </c>
      <c r="G76" s="329">
        <f>G77+G79+G81</f>
        <v>6446300</v>
      </c>
    </row>
    <row r="77" spans="1:7" ht="82.5">
      <c r="A77" s="316" t="s">
        <v>263</v>
      </c>
      <c r="B77" s="345"/>
      <c r="C77" s="326"/>
      <c r="D77" s="327" t="s">
        <v>264</v>
      </c>
      <c r="E77" s="328"/>
      <c r="F77" s="329">
        <f t="shared" si="6"/>
        <v>1849937.37</v>
      </c>
      <c r="G77" s="329">
        <f t="shared" si="6"/>
        <v>1952847.37</v>
      </c>
    </row>
    <row r="78" spans="1:7" ht="41.25">
      <c r="A78" s="316" t="s">
        <v>187</v>
      </c>
      <c r="B78" s="327" t="s">
        <v>181</v>
      </c>
      <c r="C78" s="328"/>
      <c r="D78" s="327"/>
      <c r="E78" s="328">
        <v>200</v>
      </c>
      <c r="F78" s="329">
        <f>'РАСХОДЫ ПО ЦЕЛЕВКАМ 2022-23'!J109</f>
        <v>1849937.37</v>
      </c>
      <c r="G78" s="329">
        <f>'РАСХОДЫ ПО ЦЕЛЕВКАМ 2022-23'!K109</f>
        <v>1952847.37</v>
      </c>
    </row>
    <row r="79" spans="1:7" ht="41.25">
      <c r="A79" s="316" t="s">
        <v>354</v>
      </c>
      <c r="B79" s="352"/>
      <c r="C79" s="352"/>
      <c r="D79" s="327" t="s">
        <v>355</v>
      </c>
      <c r="E79" s="328"/>
      <c r="F79" s="329">
        <f>F80</f>
        <v>224672.63</v>
      </c>
      <c r="G79" s="329">
        <f>G80</f>
        <v>224672.63</v>
      </c>
    </row>
    <row r="80" spans="1:7" ht="41.25">
      <c r="A80" s="316" t="s">
        <v>187</v>
      </c>
      <c r="B80" s="352"/>
      <c r="C80" s="352"/>
      <c r="D80" s="327"/>
      <c r="E80" s="328">
        <v>200</v>
      </c>
      <c r="F80" s="329">
        <f>'РАСХОДЫ ПО ЦЕЛЕВКАМ 2022-23'!J110</f>
        <v>224672.63</v>
      </c>
      <c r="G80" s="329">
        <f>'РАСХОДЫ ПО ЦЕЛЕВКАМ 2022-23'!K110</f>
        <v>224672.63</v>
      </c>
    </row>
    <row r="81" spans="1:7" ht="27">
      <c r="A81" s="316" t="s">
        <v>290</v>
      </c>
      <c r="B81" s="352"/>
      <c r="C81" s="352"/>
      <c r="D81" s="327" t="s">
        <v>353</v>
      </c>
      <c r="E81" s="328"/>
      <c r="F81" s="329">
        <f>F82</f>
        <v>4268780</v>
      </c>
      <c r="G81" s="329">
        <f>G82</f>
        <v>4268780</v>
      </c>
    </row>
    <row r="82" spans="1:7" ht="41.25">
      <c r="A82" s="316" t="s">
        <v>187</v>
      </c>
      <c r="B82" s="352"/>
      <c r="C82" s="352"/>
      <c r="D82" s="327"/>
      <c r="E82" s="328">
        <v>200</v>
      </c>
      <c r="F82" s="329">
        <f>'РАСХОДЫ ПО ЦЕЛЕВКАМ 2022-23'!J113</f>
        <v>4268780</v>
      </c>
      <c r="G82" s="329">
        <f>'РАСХОДЫ ПО ЦЕЛЕВКАМ 2022-23'!K112</f>
        <v>4268780</v>
      </c>
    </row>
    <row r="83" spans="1:7" ht="39" customHeight="1">
      <c r="A83" s="340" t="s">
        <v>477</v>
      </c>
      <c r="B83" s="334"/>
      <c r="C83" s="335" t="s">
        <v>53</v>
      </c>
      <c r="D83" s="336"/>
      <c r="E83" s="337"/>
      <c r="F83" s="658">
        <f>F84</f>
        <v>38920</v>
      </c>
      <c r="G83" s="658">
        <f>G84</f>
        <v>38920</v>
      </c>
    </row>
    <row r="84" spans="1:7" ht="51.75" customHeight="1">
      <c r="A84" s="571" t="s">
        <v>286</v>
      </c>
      <c r="B84" s="574"/>
      <c r="C84" s="563"/>
      <c r="D84" s="573" t="s">
        <v>252</v>
      </c>
      <c r="E84" s="572"/>
      <c r="F84" s="566">
        <f>F85</f>
        <v>38920</v>
      </c>
      <c r="G84" s="566">
        <f>G85</f>
        <v>38920</v>
      </c>
    </row>
    <row r="85" spans="1:7" ht="54.75">
      <c r="A85" s="316" t="s">
        <v>476</v>
      </c>
      <c r="B85" s="352"/>
      <c r="C85" s="352"/>
      <c r="D85" s="327" t="s">
        <v>518</v>
      </c>
      <c r="E85" s="328"/>
      <c r="F85" s="329">
        <f>F86+F88</f>
        <v>38920</v>
      </c>
      <c r="G85" s="329">
        <f>G86+G88</f>
        <v>38920</v>
      </c>
    </row>
    <row r="86" spans="1:7" ht="110.25">
      <c r="A86" s="401" t="s">
        <v>435</v>
      </c>
      <c r="B86" s="352"/>
      <c r="C86" s="326"/>
      <c r="D86" s="327" t="s">
        <v>521</v>
      </c>
      <c r="E86" s="400"/>
      <c r="F86" s="329">
        <f>F87</f>
        <v>3892</v>
      </c>
      <c r="G86" s="329">
        <f>G87</f>
        <v>3892</v>
      </c>
    </row>
    <row r="87" spans="1:7" ht="41.25">
      <c r="A87" s="552" t="s">
        <v>187</v>
      </c>
      <c r="B87" s="352"/>
      <c r="C87" s="326"/>
      <c r="D87" s="327"/>
      <c r="E87" s="400">
        <v>200</v>
      </c>
      <c r="F87" s="329">
        <f>'РАСХОДЫ ПО ЦЕЛЕВКАМ 2022-23'!J96</f>
        <v>3892</v>
      </c>
      <c r="G87" s="329">
        <f>'РАСХОДЫ ПО ЦЕЛЕВКАМ 2022-23'!K96</f>
        <v>3892</v>
      </c>
    </row>
    <row r="88" spans="1:7" ht="96">
      <c r="A88" s="401" t="s">
        <v>434</v>
      </c>
      <c r="B88" s="352"/>
      <c r="C88" s="326"/>
      <c r="D88" s="327" t="s">
        <v>522</v>
      </c>
      <c r="E88" s="400"/>
      <c r="F88" s="329">
        <f>F89</f>
        <v>35028</v>
      </c>
      <c r="G88" s="329">
        <f>G89</f>
        <v>35028</v>
      </c>
    </row>
    <row r="89" spans="1:7" ht="41.25">
      <c r="A89" s="552" t="s">
        <v>187</v>
      </c>
      <c r="B89" s="352"/>
      <c r="C89" s="326"/>
      <c r="D89" s="327" t="s">
        <v>181</v>
      </c>
      <c r="E89" s="400">
        <v>200</v>
      </c>
      <c r="F89" s="329">
        <f>'РАСХОДЫ ПО ЦЕЛЕВКАМ 2022-23'!J98</f>
        <v>35028</v>
      </c>
      <c r="G89" s="329">
        <f>'РАСХОДЫ ПО ЦЕЛЕВКАМ 2022-23'!K98</f>
        <v>35028</v>
      </c>
    </row>
    <row r="90" spans="1:8" s="359" customFormat="1" ht="21.75" customHeight="1">
      <c r="A90" s="354" t="s">
        <v>58</v>
      </c>
      <c r="B90" s="354"/>
      <c r="C90" s="355" t="s">
        <v>57</v>
      </c>
      <c r="D90" s="356"/>
      <c r="E90" s="357"/>
      <c r="F90" s="358">
        <f>F91+F96</f>
        <v>814100</v>
      </c>
      <c r="G90" s="358">
        <f>G91+G96</f>
        <v>714100</v>
      </c>
      <c r="H90" s="447"/>
    </row>
    <row r="91" spans="1:8" s="359" customFormat="1" ht="72">
      <c r="A91" s="584" t="s">
        <v>210</v>
      </c>
      <c r="B91" s="584"/>
      <c r="C91" s="586"/>
      <c r="D91" s="587" t="s">
        <v>235</v>
      </c>
      <c r="E91" s="590"/>
      <c r="F91" s="591">
        <f>F92</f>
        <v>100000</v>
      </c>
      <c r="G91" s="591">
        <f>G92</f>
        <v>100000</v>
      </c>
      <c r="H91" s="447"/>
    </row>
    <row r="92" spans="1:8" s="359" customFormat="1" ht="69">
      <c r="A92" s="597" t="s">
        <v>500</v>
      </c>
      <c r="B92" s="575"/>
      <c r="C92" s="593" t="s">
        <v>181</v>
      </c>
      <c r="D92" s="564" t="s">
        <v>241</v>
      </c>
      <c r="E92" s="594"/>
      <c r="F92" s="595">
        <f aca="true" t="shared" si="7" ref="F92:G94">F93</f>
        <v>100000</v>
      </c>
      <c r="G92" s="595">
        <f t="shared" si="7"/>
        <v>100000</v>
      </c>
      <c r="H92" s="447"/>
    </row>
    <row r="93" spans="1:8" s="359" customFormat="1" ht="99" customHeight="1">
      <c r="A93" s="366" t="s">
        <v>242</v>
      </c>
      <c r="B93" s="381"/>
      <c r="C93" s="323"/>
      <c r="D93" s="322" t="s">
        <v>243</v>
      </c>
      <c r="E93" s="379"/>
      <c r="F93" s="347">
        <f t="shared" si="7"/>
        <v>100000</v>
      </c>
      <c r="G93" s="347">
        <f t="shared" si="7"/>
        <v>100000</v>
      </c>
      <c r="H93" s="447"/>
    </row>
    <row r="94" spans="1:8" s="359" customFormat="1" ht="96">
      <c r="A94" s="366" t="s">
        <v>447</v>
      </c>
      <c r="B94" s="376"/>
      <c r="C94" s="323"/>
      <c r="D94" s="322" t="s">
        <v>245</v>
      </c>
      <c r="E94" s="379"/>
      <c r="F94" s="347">
        <f t="shared" si="7"/>
        <v>100000</v>
      </c>
      <c r="G94" s="347">
        <f t="shared" si="7"/>
        <v>100000</v>
      </c>
      <c r="H94" s="447"/>
    </row>
    <row r="95" spans="1:8" s="359" customFormat="1" ht="54.75">
      <c r="A95" s="366" t="s">
        <v>223</v>
      </c>
      <c r="B95" s="322"/>
      <c r="D95" s="378"/>
      <c r="E95" s="323">
        <v>400</v>
      </c>
      <c r="F95" s="347">
        <f>'РАСХОДЫ ПО ЦЕЛЕВКАМ 2022-23'!J15</f>
        <v>100000</v>
      </c>
      <c r="G95" s="347">
        <f>'РАСХОДЫ ПО ЦЕЛЕВКАМ 2022-23'!K15</f>
        <v>100000</v>
      </c>
      <c r="H95" s="447"/>
    </row>
    <row r="96" spans="1:8" s="359" customFormat="1" ht="69">
      <c r="A96" s="484" t="s">
        <v>493</v>
      </c>
      <c r="B96" s="605"/>
      <c r="C96" s="592"/>
      <c r="D96" s="390" t="s">
        <v>409</v>
      </c>
      <c r="E96" s="598"/>
      <c r="F96" s="600">
        <f>F97</f>
        <v>714100</v>
      </c>
      <c r="G96" s="600">
        <f>G97</f>
        <v>614100</v>
      </c>
      <c r="H96" s="447"/>
    </row>
    <row r="97" spans="1:8" s="359" customFormat="1" ht="72">
      <c r="A97" s="601" t="s">
        <v>493</v>
      </c>
      <c r="B97" s="607"/>
      <c r="C97" s="602" t="s">
        <v>181</v>
      </c>
      <c r="D97" s="582" t="s">
        <v>410</v>
      </c>
      <c r="E97" s="603"/>
      <c r="F97" s="604">
        <f>F98</f>
        <v>714100</v>
      </c>
      <c r="G97" s="604">
        <f>G98</f>
        <v>614100</v>
      </c>
      <c r="H97" s="447"/>
    </row>
    <row r="98" spans="1:8" s="359" customFormat="1" ht="27">
      <c r="A98" s="610" t="s">
        <v>467</v>
      </c>
      <c r="B98" s="611"/>
      <c r="C98" s="612"/>
      <c r="D98" s="611" t="s">
        <v>411</v>
      </c>
      <c r="E98" s="349"/>
      <c r="F98" s="324">
        <f>F99+F101</f>
        <v>714100</v>
      </c>
      <c r="G98" s="324">
        <f>G99+G101</f>
        <v>614100</v>
      </c>
      <c r="H98" s="447"/>
    </row>
    <row r="99" spans="1:8" s="359" customFormat="1" ht="27">
      <c r="A99" s="316" t="s">
        <v>390</v>
      </c>
      <c r="B99" s="310"/>
      <c r="C99" s="323"/>
      <c r="D99" s="327" t="s">
        <v>412</v>
      </c>
      <c r="E99" s="349"/>
      <c r="F99" s="324">
        <f>F100</f>
        <v>650000</v>
      </c>
      <c r="G99" s="324">
        <f>G100</f>
        <v>550000</v>
      </c>
      <c r="H99" s="447"/>
    </row>
    <row r="100" spans="1:8" s="359" customFormat="1" ht="41.25">
      <c r="A100" s="316" t="s">
        <v>187</v>
      </c>
      <c r="B100" s="322"/>
      <c r="C100" s="323"/>
      <c r="D100" s="324"/>
      <c r="E100" s="349">
        <v>200</v>
      </c>
      <c r="F100" s="324">
        <f>'РАСХОДЫ ПО ЦЕЛЕВКАМ 2022-23'!J48</f>
        <v>650000</v>
      </c>
      <c r="G100" s="324">
        <f>'РАСХОДЫ ПО ЦЕЛЕВКАМ 2022-23'!K48</f>
        <v>550000</v>
      </c>
      <c r="H100" s="447"/>
    </row>
    <row r="101" spans="1:8" s="359" customFormat="1" ht="27">
      <c r="A101" s="401" t="s">
        <v>392</v>
      </c>
      <c r="B101" s="327"/>
      <c r="C101" s="613"/>
      <c r="D101" s="327" t="s">
        <v>414</v>
      </c>
      <c r="E101" s="324"/>
      <c r="F101" s="324">
        <f>F102</f>
        <v>64100</v>
      </c>
      <c r="G101" s="324">
        <f>'РАСХОДЫ ПО ЦЕЛЕВКАМ 2022-23'!K52</f>
        <v>64100</v>
      </c>
      <c r="H101" s="447"/>
    </row>
    <row r="102" spans="1:8" s="359" customFormat="1" ht="41.25">
      <c r="A102" s="316" t="s">
        <v>187</v>
      </c>
      <c r="B102" s="352"/>
      <c r="C102" s="328"/>
      <c r="D102" s="327" t="s">
        <v>181</v>
      </c>
      <c r="E102" s="350">
        <v>200</v>
      </c>
      <c r="F102" s="332">
        <f>'РАСХОДЫ ПО ЦЕЛЕВКАМ 2022-23'!J52</f>
        <v>64100</v>
      </c>
      <c r="G102" s="348">
        <f>'РАСХОДЫ ПО ЦЕЛЕВКАМ 2022-23'!K52</f>
        <v>64100</v>
      </c>
      <c r="H102" s="447"/>
    </row>
    <row r="103" spans="1:7" ht="13.5">
      <c r="A103" s="340" t="s">
        <v>289</v>
      </c>
      <c r="B103" s="334"/>
      <c r="C103" s="335" t="s">
        <v>229</v>
      </c>
      <c r="D103" s="336"/>
      <c r="E103" s="351"/>
      <c r="F103" s="338">
        <f>F104</f>
        <v>460000</v>
      </c>
      <c r="G103" s="338">
        <f>G104</f>
        <v>462000</v>
      </c>
    </row>
    <row r="104" spans="1:7" ht="82.5">
      <c r="A104" s="484" t="s">
        <v>389</v>
      </c>
      <c r="B104" s="605"/>
      <c r="C104" s="592"/>
      <c r="D104" s="390" t="s">
        <v>409</v>
      </c>
      <c r="E104" s="614"/>
      <c r="F104" s="583">
        <f>F105</f>
        <v>460000</v>
      </c>
      <c r="G104" s="583">
        <f>G105</f>
        <v>462000</v>
      </c>
    </row>
    <row r="105" spans="1:7" ht="72">
      <c r="A105" s="601" t="s">
        <v>493</v>
      </c>
      <c r="B105" s="607"/>
      <c r="C105" s="602" t="s">
        <v>181</v>
      </c>
      <c r="D105" s="582" t="s">
        <v>410</v>
      </c>
      <c r="E105" s="603"/>
      <c r="F105" s="604">
        <f>F106+F109</f>
        <v>460000</v>
      </c>
      <c r="G105" s="604">
        <f>G106+G109</f>
        <v>462000</v>
      </c>
    </row>
    <row r="106" spans="1:7" ht="27">
      <c r="A106" s="616" t="s">
        <v>253</v>
      </c>
      <c r="B106" s="615"/>
      <c r="C106" s="612"/>
      <c r="D106" s="611" t="s">
        <v>411</v>
      </c>
      <c r="E106" s="349"/>
      <c r="F106" s="324">
        <f>F107</f>
        <v>90000</v>
      </c>
      <c r="G106" s="324">
        <f>G107</f>
        <v>92000</v>
      </c>
    </row>
    <row r="107" spans="1:7" ht="27">
      <c r="A107" s="617" t="s">
        <v>391</v>
      </c>
      <c r="B107" s="365"/>
      <c r="C107" s="353"/>
      <c r="D107" s="327" t="s">
        <v>413</v>
      </c>
      <c r="E107" s="346"/>
      <c r="F107" s="324">
        <f>F108</f>
        <v>90000</v>
      </c>
      <c r="G107" s="324">
        <f>G108</f>
        <v>92000</v>
      </c>
    </row>
    <row r="108" spans="1:7" ht="41.25">
      <c r="A108" s="552" t="s">
        <v>187</v>
      </c>
      <c r="B108" s="365"/>
      <c r="C108" s="353"/>
      <c r="D108" s="327"/>
      <c r="E108" s="328">
        <v>200</v>
      </c>
      <c r="F108" s="324">
        <f>'РАСХОДЫ ПО ЦЕЛЕВКАМ 2022-23'!J50</f>
        <v>90000</v>
      </c>
      <c r="G108" s="324">
        <f>'РАСХОДЫ ПО ЦЕЛЕВКАМ 2022-23'!K50</f>
        <v>92000</v>
      </c>
    </row>
    <row r="109" spans="1:7" ht="72" customHeight="1">
      <c r="A109" s="315" t="s">
        <v>468</v>
      </c>
      <c r="B109" s="384"/>
      <c r="C109" s="384"/>
      <c r="D109" s="322" t="s">
        <v>415</v>
      </c>
      <c r="E109" s="323"/>
      <c r="F109" s="329">
        <f>F110</f>
        <v>370000</v>
      </c>
      <c r="G109" s="329">
        <f>G110</f>
        <v>370000</v>
      </c>
    </row>
    <row r="110" spans="1:7" ht="13.5">
      <c r="A110" s="316" t="s">
        <v>393</v>
      </c>
      <c r="B110" s="384"/>
      <c r="C110" s="384"/>
      <c r="D110" s="327" t="s">
        <v>416</v>
      </c>
      <c r="E110" s="328"/>
      <c r="F110" s="329">
        <f>F111+F112</f>
        <v>370000</v>
      </c>
      <c r="G110" s="329">
        <f>G111+G112</f>
        <v>370000</v>
      </c>
    </row>
    <row r="111" spans="1:7" ht="41.25">
      <c r="A111" s="316" t="s">
        <v>187</v>
      </c>
      <c r="B111" s="384"/>
      <c r="C111" s="384"/>
      <c r="D111" s="327"/>
      <c r="E111" s="328">
        <v>200</v>
      </c>
      <c r="F111" s="329">
        <f>'РАСХОДЫ ПО ЦЕЛЕВКАМ 2022-23'!J55</f>
        <v>120000</v>
      </c>
      <c r="G111" s="329">
        <f>'РАСХОДЫ ПО ЦЕЛЕВКАМ 2022-23'!K55</f>
        <v>120000</v>
      </c>
    </row>
    <row r="112" spans="1:7" ht="13.5">
      <c r="A112" s="316" t="s">
        <v>183</v>
      </c>
      <c r="B112" s="384"/>
      <c r="C112" s="384"/>
      <c r="D112" s="327"/>
      <c r="E112" s="328">
        <v>800</v>
      </c>
      <c r="F112" s="329">
        <f>'РАСХОДЫ ПО ЦЕЛЕВКАМ 2022-23'!J56</f>
        <v>250000</v>
      </c>
      <c r="G112" s="329">
        <f>'РАСХОДЫ ПО ЦЕЛЕВКАМ 2022-23'!K56</f>
        <v>250000</v>
      </c>
    </row>
    <row r="113" spans="1:7" ht="13.5">
      <c r="A113" s="340" t="s">
        <v>60</v>
      </c>
      <c r="B113" s="334"/>
      <c r="C113" s="335" t="s">
        <v>59</v>
      </c>
      <c r="D113" s="336"/>
      <c r="E113" s="337"/>
      <c r="F113" s="338">
        <f>F114+F119</f>
        <v>7309443.640000001</v>
      </c>
      <c r="G113" s="338">
        <f>G114+G119</f>
        <v>7229162.640000001</v>
      </c>
    </row>
    <row r="114" spans="1:7" ht="41.25">
      <c r="A114" s="484" t="s">
        <v>334</v>
      </c>
      <c r="B114" s="629"/>
      <c r="C114" s="629"/>
      <c r="D114" s="390" t="s">
        <v>336</v>
      </c>
      <c r="E114" s="391" t="s">
        <v>181</v>
      </c>
      <c r="F114" s="583">
        <f aca="true" t="shared" si="8" ref="F114:G117">F115</f>
        <v>175000</v>
      </c>
      <c r="G114" s="583">
        <f t="shared" si="8"/>
        <v>250000</v>
      </c>
    </row>
    <row r="115" spans="1:7" ht="27">
      <c r="A115" s="630" t="s">
        <v>335</v>
      </c>
      <c r="B115" s="631"/>
      <c r="C115" s="631"/>
      <c r="D115" s="632" t="s">
        <v>337</v>
      </c>
      <c r="E115" s="633" t="s">
        <v>181</v>
      </c>
      <c r="F115" s="567">
        <f t="shared" si="8"/>
        <v>175000</v>
      </c>
      <c r="G115" s="567">
        <f t="shared" si="8"/>
        <v>250000</v>
      </c>
    </row>
    <row r="116" spans="1:7" ht="41.25">
      <c r="A116" s="315" t="s">
        <v>338</v>
      </c>
      <c r="B116" s="352"/>
      <c r="C116" s="352"/>
      <c r="D116" s="322" t="s">
        <v>339</v>
      </c>
      <c r="E116" s="323"/>
      <c r="F116" s="329">
        <f t="shared" si="8"/>
        <v>175000</v>
      </c>
      <c r="G116" s="329">
        <f t="shared" si="8"/>
        <v>250000</v>
      </c>
    </row>
    <row r="117" spans="1:7" ht="27">
      <c r="A117" s="316" t="s">
        <v>459</v>
      </c>
      <c r="B117" s="352"/>
      <c r="C117" s="352"/>
      <c r="D117" s="327" t="s">
        <v>460</v>
      </c>
      <c r="E117" s="328"/>
      <c r="F117" s="329">
        <f t="shared" si="8"/>
        <v>175000</v>
      </c>
      <c r="G117" s="329">
        <f t="shared" si="8"/>
        <v>250000</v>
      </c>
    </row>
    <row r="118" spans="1:7" ht="41.25">
      <c r="A118" s="316" t="s">
        <v>187</v>
      </c>
      <c r="B118" s="352"/>
      <c r="C118" s="352"/>
      <c r="D118" s="458"/>
      <c r="E118" s="459">
        <v>200</v>
      </c>
      <c r="F118" s="329">
        <f>'РАСХОДЫ ПО ЦЕЛЕВКАМ 2022-23'!J20</f>
        <v>175000</v>
      </c>
      <c r="G118" s="329">
        <f>'РАСХОДЫ ПО ЦЕЛЕВКАМ 2022-23'!K20</f>
        <v>250000</v>
      </c>
    </row>
    <row r="119" spans="1:7" ht="54.75">
      <c r="A119" s="484" t="s">
        <v>408</v>
      </c>
      <c r="B119" s="605"/>
      <c r="C119" s="592"/>
      <c r="D119" s="390" t="s">
        <v>409</v>
      </c>
      <c r="E119" s="614"/>
      <c r="F119" s="583">
        <f>F120</f>
        <v>7134443.640000001</v>
      </c>
      <c r="G119" s="583">
        <f>G120</f>
        <v>6979162.640000001</v>
      </c>
    </row>
    <row r="120" spans="1:7" ht="72">
      <c r="A120" s="601" t="s">
        <v>493</v>
      </c>
      <c r="B120" s="607"/>
      <c r="C120" s="602" t="s">
        <v>181</v>
      </c>
      <c r="D120" s="582" t="s">
        <v>410</v>
      </c>
      <c r="E120" s="603"/>
      <c r="F120" s="604">
        <f>F121+F136</f>
        <v>7134443.640000001</v>
      </c>
      <c r="G120" s="604">
        <f>G121+G136</f>
        <v>6979162.640000001</v>
      </c>
    </row>
    <row r="121" spans="1:7" ht="30.75">
      <c r="A121" s="620" t="s">
        <v>394</v>
      </c>
      <c r="B121" s="445"/>
      <c r="C121" s="623"/>
      <c r="D121" s="621" t="s">
        <v>418</v>
      </c>
      <c r="E121" s="618"/>
      <c r="F121" s="619">
        <f>F122+F124+F126+F128+F130+F132+F134</f>
        <v>6828443.640000001</v>
      </c>
      <c r="G121" s="619">
        <f>G122+G124+G126+G128+G130+G132+G134</f>
        <v>6527662.640000001</v>
      </c>
    </row>
    <row r="122" spans="1:7" ht="27">
      <c r="A122" s="552" t="s">
        <v>396</v>
      </c>
      <c r="B122" s="352"/>
      <c r="C122" s="352"/>
      <c r="D122" s="327" t="s">
        <v>420</v>
      </c>
      <c r="E122" s="328"/>
      <c r="F122" s="329">
        <f>F123</f>
        <v>2220000</v>
      </c>
      <c r="G122" s="329">
        <f>G123</f>
        <v>2220000</v>
      </c>
    </row>
    <row r="123" spans="1:7" ht="41.25">
      <c r="A123" s="552" t="s">
        <v>187</v>
      </c>
      <c r="B123" s="352"/>
      <c r="C123" s="352"/>
      <c r="D123" s="327"/>
      <c r="E123" s="328">
        <v>200</v>
      </c>
      <c r="F123" s="329">
        <f>'РАСХОДЫ ПО ЦЕЛЕВКАМ 2022-23'!J63</f>
        <v>2220000</v>
      </c>
      <c r="G123" s="329">
        <f>'РАСХОДЫ ПО ЦЕЛЕВКАМ 2022-23'!K63</f>
        <v>2220000</v>
      </c>
    </row>
    <row r="124" spans="1:7" ht="21.75" customHeight="1">
      <c r="A124" s="622" t="s">
        <v>397</v>
      </c>
      <c r="B124" s="352"/>
      <c r="C124" s="352"/>
      <c r="D124" s="327" t="s">
        <v>421</v>
      </c>
      <c r="E124" s="328"/>
      <c r="F124" s="329">
        <f>F125</f>
        <v>700000</v>
      </c>
      <c r="G124" s="329">
        <f>G125</f>
        <v>700000</v>
      </c>
    </row>
    <row r="125" spans="1:7" ht="41.25">
      <c r="A125" s="552" t="s">
        <v>187</v>
      </c>
      <c r="B125" s="352"/>
      <c r="C125" s="352"/>
      <c r="D125" s="327"/>
      <c r="E125" s="328">
        <v>200</v>
      </c>
      <c r="F125" s="329">
        <f>'РАСХОДЫ ПО ЦЕЛЕВКАМ 2022-23'!J65</f>
        <v>700000</v>
      </c>
      <c r="G125" s="329">
        <f>'РАСХОДЫ ПО ЦЕЛЕВКАМ 2022-23'!K65</f>
        <v>700000</v>
      </c>
    </row>
    <row r="126" spans="1:7" ht="27">
      <c r="A126" s="401" t="s">
        <v>398</v>
      </c>
      <c r="B126" s="352"/>
      <c r="C126" s="352"/>
      <c r="D126" s="327" t="s">
        <v>422</v>
      </c>
      <c r="E126" s="328"/>
      <c r="F126" s="329">
        <f>F127</f>
        <v>175000</v>
      </c>
      <c r="G126" s="329">
        <f>G127</f>
        <v>175000</v>
      </c>
    </row>
    <row r="127" spans="1:7" ht="41.25">
      <c r="A127" s="552" t="s">
        <v>187</v>
      </c>
      <c r="B127" s="352"/>
      <c r="C127" s="352"/>
      <c r="D127" s="327"/>
      <c r="E127" s="328">
        <v>200</v>
      </c>
      <c r="F127" s="329">
        <f>'РАСХОДЫ ПО ЦЕЛЕВКАМ 2022-23'!J67</f>
        <v>175000</v>
      </c>
      <c r="G127" s="329">
        <f>'РАСХОДЫ ПО ЦЕЛЕВКАМ 2022-23'!K67</f>
        <v>175000</v>
      </c>
    </row>
    <row r="128" spans="1:7" ht="27">
      <c r="A128" s="552" t="s">
        <v>401</v>
      </c>
      <c r="B128" s="352"/>
      <c r="C128" s="352"/>
      <c r="D128" s="327" t="s">
        <v>425</v>
      </c>
      <c r="E128" s="328"/>
      <c r="F128" s="329">
        <f>F129</f>
        <v>150000</v>
      </c>
      <c r="G128" s="329">
        <f>G129</f>
        <v>150000</v>
      </c>
    </row>
    <row r="129" spans="1:7" ht="41.25">
      <c r="A129" s="552" t="s">
        <v>187</v>
      </c>
      <c r="B129" s="352"/>
      <c r="C129" s="352"/>
      <c r="D129" s="327"/>
      <c r="E129" s="328">
        <v>200</v>
      </c>
      <c r="F129" s="329">
        <f>'РАСХОДЫ ПО ЦЕЛЕВКАМ 2022-23'!J69</f>
        <v>150000</v>
      </c>
      <c r="G129" s="329">
        <f>'РАСХОДЫ ПО ЦЕЛЕВКАМ 2022-23'!K69</f>
        <v>150000</v>
      </c>
    </row>
    <row r="130" spans="1:7" ht="27">
      <c r="A130" s="552" t="s">
        <v>429</v>
      </c>
      <c r="B130" s="352"/>
      <c r="C130" s="352"/>
      <c r="D130" s="327" t="s">
        <v>426</v>
      </c>
      <c r="E130" s="328"/>
      <c r="F130" s="329">
        <f>F131</f>
        <v>540000</v>
      </c>
      <c r="G130" s="329">
        <f>G131</f>
        <v>540000</v>
      </c>
    </row>
    <row r="131" spans="1:7" ht="41.25">
      <c r="A131" s="552" t="s">
        <v>187</v>
      </c>
      <c r="B131" s="352"/>
      <c r="C131" s="352"/>
      <c r="D131" s="327"/>
      <c r="E131" s="328">
        <v>200</v>
      </c>
      <c r="F131" s="329">
        <f>'РАСХОДЫ ПО ЦЕЛЕВКАМ 2022-23'!J71</f>
        <v>540000</v>
      </c>
      <c r="G131" s="329">
        <f>'РАСХОДЫ ПО ЦЕЛЕВКАМ 2022-23'!K71</f>
        <v>540000</v>
      </c>
    </row>
    <row r="132" spans="1:7" ht="27">
      <c r="A132" s="552" t="s">
        <v>402</v>
      </c>
      <c r="B132" s="624"/>
      <c r="C132" s="624"/>
      <c r="D132" s="327" t="s">
        <v>427</v>
      </c>
      <c r="E132" s="328"/>
      <c r="F132" s="324">
        <f>F133</f>
        <v>200000</v>
      </c>
      <c r="G132" s="329">
        <f>G133</f>
        <v>200000</v>
      </c>
    </row>
    <row r="133" spans="1:7" ht="41.25">
      <c r="A133" s="552" t="s">
        <v>187</v>
      </c>
      <c r="B133" s="624"/>
      <c r="C133" s="624"/>
      <c r="D133" s="327"/>
      <c r="E133" s="328">
        <v>200</v>
      </c>
      <c r="F133" s="324">
        <f>'РАСХОДЫ ПО ЦЕЛЕВКАМ 2022-23'!J73</f>
        <v>200000</v>
      </c>
      <c r="G133" s="329">
        <f>'РАСХОДЫ ПО ЦЕЛЕВКАМ 2022-23'!K73</f>
        <v>200000</v>
      </c>
    </row>
    <row r="134" spans="1:7" ht="27">
      <c r="A134" s="552" t="s">
        <v>403</v>
      </c>
      <c r="B134" s="624"/>
      <c r="C134" s="624"/>
      <c r="D134" s="327" t="s">
        <v>428</v>
      </c>
      <c r="E134" s="328"/>
      <c r="F134" s="324">
        <f>F135</f>
        <v>2843443.64</v>
      </c>
      <c r="G134" s="329">
        <f>G135</f>
        <v>2542662.64</v>
      </c>
    </row>
    <row r="135" spans="1:7" ht="41.25">
      <c r="A135" s="552" t="s">
        <v>187</v>
      </c>
      <c r="B135" s="624"/>
      <c r="C135" s="624"/>
      <c r="D135" s="327"/>
      <c r="E135" s="328">
        <v>200</v>
      </c>
      <c r="F135" s="324">
        <f>'РАСХОДЫ ПО ЦЕЛЕВКАМ 2022-23'!J75</f>
        <v>2843443.64</v>
      </c>
      <c r="G135" s="329">
        <f>'РАСХОДЫ ПО ЦЕЛЕВКАМ 2022-23'!K75</f>
        <v>2542662.64</v>
      </c>
    </row>
    <row r="136" spans="1:7" ht="57">
      <c r="A136" s="601" t="s">
        <v>462</v>
      </c>
      <c r="B136" s="645"/>
      <c r="C136" s="645"/>
      <c r="D136" s="582" t="s">
        <v>461</v>
      </c>
      <c r="E136" s="565"/>
      <c r="F136" s="604">
        <f aca="true" t="shared" si="9" ref="F136:G138">F137</f>
        <v>306000</v>
      </c>
      <c r="G136" s="604">
        <f t="shared" si="9"/>
        <v>451500</v>
      </c>
    </row>
    <row r="137" spans="1:7" ht="41.25">
      <c r="A137" s="316" t="s">
        <v>464</v>
      </c>
      <c r="B137" s="624"/>
      <c r="C137" s="644"/>
      <c r="D137" s="327" t="s">
        <v>463</v>
      </c>
      <c r="E137" s="328"/>
      <c r="F137" s="324">
        <f t="shared" si="9"/>
        <v>306000</v>
      </c>
      <c r="G137" s="324">
        <f t="shared" si="9"/>
        <v>451500</v>
      </c>
    </row>
    <row r="138" spans="1:7" ht="41.25">
      <c r="A138" s="316" t="s">
        <v>466</v>
      </c>
      <c r="B138" s="624"/>
      <c r="C138" s="624"/>
      <c r="D138" s="327" t="s">
        <v>465</v>
      </c>
      <c r="E138" s="328"/>
      <c r="F138" s="324">
        <f t="shared" si="9"/>
        <v>306000</v>
      </c>
      <c r="G138" s="324">
        <f t="shared" si="9"/>
        <v>451500</v>
      </c>
    </row>
    <row r="139" spans="1:7" ht="41.25">
      <c r="A139" s="316" t="s">
        <v>187</v>
      </c>
      <c r="B139" s="624"/>
      <c r="C139" s="624"/>
      <c r="D139" s="327"/>
      <c r="E139" s="328">
        <v>200</v>
      </c>
      <c r="F139" s="324">
        <f>'РАСХОДЫ ПО ЦЕЛЕВКАМ 2022-23'!J79</f>
        <v>306000</v>
      </c>
      <c r="G139" s="324">
        <f>'РАСХОДЫ ПО ЦЕЛЕВКАМ 2022-23'!K79</f>
        <v>451500</v>
      </c>
    </row>
    <row r="140" spans="1:8" s="359" customFormat="1" ht="31.5" customHeight="1">
      <c r="A140" s="354" t="s">
        <v>134</v>
      </c>
      <c r="B140" s="360"/>
      <c r="C140" s="355" t="s">
        <v>61</v>
      </c>
      <c r="D140" s="361"/>
      <c r="E140" s="362"/>
      <c r="F140" s="363">
        <f aca="true" t="shared" si="10" ref="F140:G143">F141</f>
        <v>11684912</v>
      </c>
      <c r="G140" s="363">
        <f t="shared" si="10"/>
        <v>11684912</v>
      </c>
      <c r="H140" s="447"/>
    </row>
    <row r="141" spans="1:7" ht="42" customHeight="1">
      <c r="A141" s="313" t="s">
        <v>211</v>
      </c>
      <c r="B141" s="352"/>
      <c r="C141" s="326"/>
      <c r="D141" s="319" t="s">
        <v>248</v>
      </c>
      <c r="E141" s="328"/>
      <c r="F141" s="321">
        <f t="shared" si="10"/>
        <v>11684912</v>
      </c>
      <c r="G141" s="321">
        <f t="shared" si="10"/>
        <v>11684912</v>
      </c>
    </row>
    <row r="142" spans="1:7" ht="41.25">
      <c r="A142" s="316" t="s">
        <v>212</v>
      </c>
      <c r="B142" s="352"/>
      <c r="C142" s="328" t="s">
        <v>181</v>
      </c>
      <c r="D142" s="327" t="s">
        <v>252</v>
      </c>
      <c r="E142" s="328"/>
      <c r="F142" s="329">
        <f t="shared" si="10"/>
        <v>11684912</v>
      </c>
      <c r="G142" s="329">
        <f t="shared" si="10"/>
        <v>11684912</v>
      </c>
    </row>
    <row r="143" spans="1:7" ht="33" customHeight="1">
      <c r="A143" s="316" t="s">
        <v>255</v>
      </c>
      <c r="B143" s="364"/>
      <c r="C143" s="328"/>
      <c r="D143" s="327" t="s">
        <v>256</v>
      </c>
      <c r="E143" s="328"/>
      <c r="F143" s="329">
        <f t="shared" si="10"/>
        <v>11684912</v>
      </c>
      <c r="G143" s="329">
        <f t="shared" si="10"/>
        <v>11684912</v>
      </c>
    </row>
    <row r="144" spans="1:7" ht="34.5" customHeight="1">
      <c r="A144" s="314" t="s">
        <v>216</v>
      </c>
      <c r="B144" s="365"/>
      <c r="C144" s="328"/>
      <c r="D144" s="327" t="s">
        <v>257</v>
      </c>
      <c r="E144" s="328"/>
      <c r="F144" s="329">
        <f>F145+F146+F147</f>
        <v>11684912</v>
      </c>
      <c r="G144" s="329">
        <f>G145+G146+G147</f>
        <v>11684912</v>
      </c>
    </row>
    <row r="145" spans="1:7" ht="82.5">
      <c r="A145" s="316" t="s">
        <v>200</v>
      </c>
      <c r="B145" s="327"/>
      <c r="C145" s="353"/>
      <c r="D145" s="327"/>
      <c r="E145" s="328">
        <v>100</v>
      </c>
      <c r="F145" s="329">
        <f>'РАСХОДЫ ПО ЦЕЛЕВКАМ 2022-23'!J59</f>
        <v>9523822</v>
      </c>
      <c r="G145" s="329">
        <f>'РАСХОДЫ ПО ЦЕЛЕВКАМ 2022-23'!K59</f>
        <v>9523822</v>
      </c>
    </row>
    <row r="146" spans="1:7" ht="41.25">
      <c r="A146" s="316" t="s">
        <v>187</v>
      </c>
      <c r="B146" s="327"/>
      <c r="C146" s="353"/>
      <c r="D146" s="327"/>
      <c r="E146" s="328">
        <v>200</v>
      </c>
      <c r="F146" s="329">
        <f>'РАСХОДЫ ПО ЦЕЛЕВКАМ 2022-23'!J60</f>
        <v>2076618</v>
      </c>
      <c r="G146" s="329">
        <f>'РАСХОДЫ ПО ЦЕЛЕВКАМ 2022-23'!K60</f>
        <v>2076618</v>
      </c>
    </row>
    <row r="147" spans="1:7" ht="18.75" customHeight="1">
      <c r="A147" s="314" t="s">
        <v>183</v>
      </c>
      <c r="B147" s="327"/>
      <c r="C147" s="353"/>
      <c r="D147" s="327"/>
      <c r="E147" s="328">
        <v>800</v>
      </c>
      <c r="F147" s="329">
        <f>'РАСХОДЫ ПО ЦЕЛЕВКАМ 2022-23'!J61</f>
        <v>84472</v>
      </c>
      <c r="G147" s="329">
        <f>'РАСХОДЫ ПО ЦЕЛЕВКАМ 2022-23'!K61</f>
        <v>84472</v>
      </c>
    </row>
    <row r="148" spans="1:7" ht="47.25" customHeight="1">
      <c r="A148" s="354" t="s">
        <v>479</v>
      </c>
      <c r="B148" s="360"/>
      <c r="C148" s="355" t="s">
        <v>478</v>
      </c>
      <c r="D148" s="361"/>
      <c r="E148" s="362"/>
      <c r="F148" s="368">
        <f>F149</f>
        <v>30000</v>
      </c>
      <c r="G148" s="368">
        <f>G149</f>
        <v>30000</v>
      </c>
    </row>
    <row r="149" spans="1:7" ht="59.25" customHeight="1">
      <c r="A149" s="556" t="s">
        <v>285</v>
      </c>
      <c r="B149" s="577"/>
      <c r="C149" s="558"/>
      <c r="D149" s="559" t="s">
        <v>248</v>
      </c>
      <c r="E149" s="560"/>
      <c r="F149" s="628">
        <f>F150</f>
        <v>30000</v>
      </c>
      <c r="G149" s="628">
        <f>G150</f>
        <v>30000</v>
      </c>
    </row>
    <row r="150" spans="1:7" ht="54.75" customHeight="1">
      <c r="A150" s="571" t="s">
        <v>246</v>
      </c>
      <c r="B150" s="572"/>
      <c r="C150" s="563"/>
      <c r="D150" s="573" t="s">
        <v>247</v>
      </c>
      <c r="E150" s="565"/>
      <c r="F150" s="566">
        <f aca="true" t="shared" si="11" ref="F150:G152">F151</f>
        <v>30000</v>
      </c>
      <c r="G150" s="566">
        <f t="shared" si="11"/>
        <v>30000</v>
      </c>
    </row>
    <row r="151" spans="1:7" ht="36.75" customHeight="1">
      <c r="A151" s="316" t="s">
        <v>249</v>
      </c>
      <c r="B151" s="364"/>
      <c r="C151" s="318"/>
      <c r="D151" s="327" t="s">
        <v>250</v>
      </c>
      <c r="E151" s="320"/>
      <c r="F151" s="329">
        <f t="shared" si="11"/>
        <v>30000</v>
      </c>
      <c r="G151" s="329">
        <f t="shared" si="11"/>
        <v>30000</v>
      </c>
    </row>
    <row r="152" spans="1:7" ht="70.5" customHeight="1">
      <c r="A152" s="314" t="s">
        <v>222</v>
      </c>
      <c r="C152" s="318"/>
      <c r="D152" s="327" t="s">
        <v>251</v>
      </c>
      <c r="E152" s="320"/>
      <c r="F152" s="329">
        <f t="shared" si="11"/>
        <v>30000</v>
      </c>
      <c r="G152" s="329">
        <f t="shared" si="11"/>
        <v>30000</v>
      </c>
    </row>
    <row r="153" spans="1:7" ht="18.75" customHeight="1">
      <c r="A153" s="401" t="s">
        <v>187</v>
      </c>
      <c r="B153" s="364"/>
      <c r="C153" s="318"/>
      <c r="D153" s="327"/>
      <c r="E153" s="328">
        <v>200</v>
      </c>
      <c r="F153" s="329">
        <f>'РАСХОДЫ ПО ЦЕЛЕВКАМ 2022-23'!K84</f>
        <v>30000</v>
      </c>
      <c r="G153" s="329">
        <f>'РАСХОДЫ ПО ЦЕЛЕВКАМ 2022-23'!K84</f>
        <v>30000</v>
      </c>
    </row>
    <row r="154" spans="1:8" s="359" customFormat="1" ht="13.5">
      <c r="A154" s="354" t="s">
        <v>78</v>
      </c>
      <c r="B154" s="360"/>
      <c r="C154" s="355" t="s">
        <v>77</v>
      </c>
      <c r="D154" s="361"/>
      <c r="E154" s="362"/>
      <c r="F154" s="368">
        <f aca="true" t="shared" si="12" ref="F154:G156">F155</f>
        <v>126639</v>
      </c>
      <c r="G154" s="368">
        <f t="shared" si="12"/>
        <v>126639</v>
      </c>
      <c r="H154" s="447"/>
    </row>
    <row r="155" spans="1:7" ht="20.25" customHeight="1">
      <c r="A155" s="317" t="s">
        <v>198</v>
      </c>
      <c r="B155" s="311"/>
      <c r="C155" s="318"/>
      <c r="D155" s="319" t="s">
        <v>265</v>
      </c>
      <c r="E155" s="320"/>
      <c r="F155" s="321">
        <f t="shared" si="12"/>
        <v>126639</v>
      </c>
      <c r="G155" s="321">
        <f t="shared" si="12"/>
        <v>126639</v>
      </c>
    </row>
    <row r="156" spans="1:7" ht="54.75">
      <c r="A156" s="316" t="s">
        <v>277</v>
      </c>
      <c r="B156" s="310"/>
      <c r="C156" s="328"/>
      <c r="D156" s="327" t="s">
        <v>278</v>
      </c>
      <c r="E156" s="348"/>
      <c r="F156" s="332">
        <f t="shared" si="12"/>
        <v>126639</v>
      </c>
      <c r="G156" s="332">
        <f t="shared" si="12"/>
        <v>126639</v>
      </c>
    </row>
    <row r="157" spans="1:7" ht="27">
      <c r="A157" s="314" t="s">
        <v>182</v>
      </c>
      <c r="B157" s="327"/>
      <c r="C157" s="310"/>
      <c r="D157" s="329"/>
      <c r="E157" s="328">
        <v>300</v>
      </c>
      <c r="F157" s="332">
        <f>'РАСХОДЫ ПО ЦЕЛЕВКАМ 2022-23'!J126</f>
        <v>126639</v>
      </c>
      <c r="G157" s="332">
        <f>'РАСХОДЫ ПО ЦЕЛЕВКАМ 2022-23'!K126</f>
        <v>126639</v>
      </c>
    </row>
    <row r="158" spans="1:7" ht="13.5">
      <c r="A158" s="369" t="s">
        <v>80</v>
      </c>
      <c r="B158" s="369"/>
      <c r="C158" s="361" t="s">
        <v>79</v>
      </c>
      <c r="D158" s="367"/>
      <c r="E158" s="370"/>
      <c r="F158" s="368">
        <f>F164+F159</f>
        <v>307600</v>
      </c>
      <c r="G158" s="368">
        <f>G164+G159</f>
        <v>307600</v>
      </c>
    </row>
    <row r="159" spans="1:7" ht="76.5" customHeight="1">
      <c r="A159" s="313" t="s">
        <v>210</v>
      </c>
      <c r="B159" s="384"/>
      <c r="C159" s="320" t="s">
        <v>181</v>
      </c>
      <c r="D159" s="319" t="s">
        <v>235</v>
      </c>
      <c r="E159" s="364"/>
      <c r="F159" s="659">
        <f aca="true" t="shared" si="13" ref="F159:G162">F160</f>
        <v>292600</v>
      </c>
      <c r="G159" s="659">
        <f t="shared" si="13"/>
        <v>292600</v>
      </c>
    </row>
    <row r="160" spans="1:7" ht="54.75" customHeight="1">
      <c r="A160" s="366" t="s">
        <v>236</v>
      </c>
      <c r="B160" s="384"/>
      <c r="C160" s="323" t="s">
        <v>181</v>
      </c>
      <c r="D160" s="322" t="s">
        <v>237</v>
      </c>
      <c r="E160" s="364"/>
      <c r="F160" s="660">
        <f t="shared" si="13"/>
        <v>292600</v>
      </c>
      <c r="G160" s="660">
        <f t="shared" si="13"/>
        <v>292600</v>
      </c>
    </row>
    <row r="161" spans="1:7" ht="54.75">
      <c r="A161" s="366" t="s">
        <v>240</v>
      </c>
      <c r="B161" s="384"/>
      <c r="C161" s="323"/>
      <c r="D161" s="322" t="s">
        <v>238</v>
      </c>
      <c r="E161" s="364"/>
      <c r="F161" s="660">
        <f t="shared" si="13"/>
        <v>292600</v>
      </c>
      <c r="G161" s="660">
        <f t="shared" si="13"/>
        <v>292600</v>
      </c>
    </row>
    <row r="162" spans="1:7" ht="65.25" customHeight="1">
      <c r="A162" s="314" t="s">
        <v>239</v>
      </c>
      <c r="B162" s="384"/>
      <c r="C162" s="328" t="s">
        <v>181</v>
      </c>
      <c r="D162" s="327" t="s">
        <v>453</v>
      </c>
      <c r="E162" s="364"/>
      <c r="F162" s="660">
        <f t="shared" si="13"/>
        <v>292600</v>
      </c>
      <c r="G162" s="660">
        <f t="shared" si="13"/>
        <v>292600</v>
      </c>
    </row>
    <row r="163" spans="1:7" ht="27">
      <c r="A163" s="314" t="s">
        <v>182</v>
      </c>
      <c r="B163" s="384"/>
      <c r="C163" s="345"/>
      <c r="D163" s="327" t="s">
        <v>181</v>
      </c>
      <c r="E163" s="328">
        <v>300</v>
      </c>
      <c r="F163" s="660">
        <f>'РАСХОДЫ ПО ЦЕЛЕВКАМ 2022-23'!J10</f>
        <v>292600</v>
      </c>
      <c r="G163" s="660">
        <f>'РАСХОДЫ ПО ЦЕЛЕВКАМ 2022-23'!K11</f>
        <v>292600</v>
      </c>
    </row>
    <row r="164" spans="1:7" ht="18.75" customHeight="1">
      <c r="A164" s="317" t="s">
        <v>198</v>
      </c>
      <c r="B164" s="311"/>
      <c r="C164" s="318"/>
      <c r="D164" s="319" t="s">
        <v>265</v>
      </c>
      <c r="E164" s="382"/>
      <c r="F164" s="404">
        <f>F165</f>
        <v>15000</v>
      </c>
      <c r="G164" s="404">
        <f>G165</f>
        <v>15000</v>
      </c>
    </row>
    <row r="165" spans="1:7" ht="21.75" customHeight="1">
      <c r="A165" s="316" t="s">
        <v>149</v>
      </c>
      <c r="C165" s="328"/>
      <c r="D165" s="327" t="s">
        <v>298</v>
      </c>
      <c r="E165" s="364"/>
      <c r="F165" s="460">
        <f>F166</f>
        <v>15000</v>
      </c>
      <c r="G165" s="460">
        <f>G166</f>
        <v>15000</v>
      </c>
    </row>
    <row r="166" spans="1:7" ht="36" customHeight="1">
      <c r="A166" s="314" t="s">
        <v>182</v>
      </c>
      <c r="B166" s="327"/>
      <c r="D166" s="364"/>
      <c r="E166" s="328">
        <v>300</v>
      </c>
      <c r="F166" s="460">
        <f>'РАСХОДЫ ПО ЦЕЛЕВКАМ 2022-23'!J122</f>
        <v>15000</v>
      </c>
      <c r="G166" s="460">
        <f>'РАСХОДЫ ПО ЦЕЛЕВКАМ 2022-23'!K122</f>
        <v>15000</v>
      </c>
    </row>
    <row r="167" spans="1:7" ht="41.25" customHeight="1">
      <c r="A167" s="484" t="s">
        <v>87</v>
      </c>
      <c r="B167" s="389"/>
      <c r="C167" s="389"/>
      <c r="D167" s="390"/>
      <c r="E167" s="391"/>
      <c r="F167" s="392">
        <f>'РАСХОДЫ ПО ЦЕЛЕВКАМ 2022-23'!J129</f>
        <v>955086</v>
      </c>
      <c r="G167" s="392">
        <f>'РАСХОДЫ ПО ЦЕЛЕВКАМ 2022-23'!K129</f>
        <v>1964367</v>
      </c>
    </row>
    <row r="168" spans="1:7" ht="23.25" customHeight="1">
      <c r="A168" s="385" t="s">
        <v>206</v>
      </c>
      <c r="B168" s="385"/>
      <c r="C168" s="386"/>
      <c r="D168" s="385"/>
      <c r="E168" s="385"/>
      <c r="F168" s="387">
        <f>F13</f>
        <v>38444360</v>
      </c>
      <c r="G168" s="387">
        <f>G13</f>
        <v>39537165</v>
      </c>
    </row>
    <row r="169" spans="1:8" s="359" customFormat="1" ht="21" customHeight="1">
      <c r="A169" s="634" t="s">
        <v>451</v>
      </c>
      <c r="B169" s="634"/>
      <c r="C169" s="635"/>
      <c r="D169" s="634"/>
      <c r="E169" s="634"/>
      <c r="F169" s="641">
        <f>'ДОХОДЫ 2022-2023'!C27-'ВЕДОМКА 2022-2023 '!F168</f>
        <v>0</v>
      </c>
      <c r="G169" s="641">
        <f>'ДОХОДЫ 2022-2023'!D27-'ВЕДОМКА 2022-2023 '!G168</f>
        <v>0</v>
      </c>
      <c r="H169" s="447"/>
    </row>
  </sheetData>
  <sheetProtection/>
  <mergeCells count="7">
    <mergeCell ref="A7:G7"/>
    <mergeCell ref="A8:G8"/>
    <mergeCell ref="A9:G9"/>
    <mergeCell ref="D1:G1"/>
    <mergeCell ref="D2:G2"/>
    <mergeCell ref="D3:G3"/>
    <mergeCell ref="F4:G4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45"/>
  <sheetViews>
    <sheetView zoomScalePageLayoutView="0" workbookViewId="0" topLeftCell="A13">
      <selection activeCell="A27" sqref="A27:B28"/>
    </sheetView>
  </sheetViews>
  <sheetFormatPr defaultColWidth="9.00390625" defaultRowHeight="12.75"/>
  <cols>
    <col min="1" max="1" width="8.50390625" style="0" customWidth="1"/>
    <col min="2" max="2" width="41.50390625" style="0" customWidth="1"/>
    <col min="3" max="3" width="39.375" style="0" customWidth="1"/>
    <col min="4" max="4" width="13.875" style="0" bestFit="1" customWidth="1"/>
    <col min="8" max="8" width="12.625" style="0" bestFit="1" customWidth="1"/>
  </cols>
  <sheetData>
    <row r="1" spans="2:4" ht="12.75">
      <c r="B1" s="729" t="s">
        <v>90</v>
      </c>
      <c r="C1" s="676"/>
      <c r="D1" s="282"/>
    </row>
    <row r="2" spans="2:4" ht="12.75">
      <c r="B2" s="729" t="s">
        <v>163</v>
      </c>
      <c r="C2" s="676"/>
      <c r="D2" s="282"/>
    </row>
    <row r="3" spans="1:4" ht="12.75">
      <c r="A3" s="729" t="s">
        <v>449</v>
      </c>
      <c r="B3" s="676"/>
      <c r="C3" s="676"/>
      <c r="D3" s="282"/>
    </row>
    <row r="4" spans="1:3" ht="33" customHeight="1">
      <c r="A4" s="723" t="s">
        <v>450</v>
      </c>
      <c r="B4" s="723"/>
      <c r="C4" s="723"/>
    </row>
    <row r="5" spans="1:3" ht="15">
      <c r="A5" s="19"/>
      <c r="B5" s="19"/>
      <c r="C5" s="19"/>
    </row>
    <row r="6" spans="1:3" s="264" customFormat="1" ht="13.5">
      <c r="A6" s="262"/>
      <c r="B6" s="263"/>
      <c r="C6" s="263"/>
    </row>
    <row r="7" spans="1:3" s="264" customFormat="1" ht="69">
      <c r="A7" s="34" t="s">
        <v>24</v>
      </c>
      <c r="B7" s="265" t="s">
        <v>25</v>
      </c>
      <c r="C7" s="266" t="s">
        <v>452</v>
      </c>
    </row>
    <row r="8" spans="1:8" s="264" customFormat="1" ht="18" customHeight="1">
      <c r="A8" s="267" t="s">
        <v>26</v>
      </c>
      <c r="B8" s="268" t="s">
        <v>27</v>
      </c>
      <c r="C8" s="269">
        <f>C9+C10+C11+C12+C13</f>
        <v>8845155.24</v>
      </c>
      <c r="H8" s="264" t="s">
        <v>356</v>
      </c>
    </row>
    <row r="9" spans="1:8" s="264" customFormat="1" ht="37.5" customHeight="1">
      <c r="A9" s="34" t="s">
        <v>28</v>
      </c>
      <c r="B9" s="270" t="s">
        <v>282</v>
      </c>
      <c r="C9" s="271">
        <f>'Ведомка 2021'!I14</f>
        <v>1041792.36</v>
      </c>
      <c r="H9" s="496">
        <f>7666000-C9-C10-C11</f>
        <v>166544.75999999966</v>
      </c>
    </row>
    <row r="10" spans="1:3" s="264" customFormat="1" ht="61.5" customHeight="1">
      <c r="A10" s="34" t="s">
        <v>33</v>
      </c>
      <c r="B10" s="270" t="s">
        <v>283</v>
      </c>
      <c r="C10" s="271">
        <f>'Ведомка 2021'!I17</f>
        <v>6285435</v>
      </c>
    </row>
    <row r="11" spans="1:5" s="264" customFormat="1" ht="48.75" customHeight="1">
      <c r="A11" s="34" t="s">
        <v>224</v>
      </c>
      <c r="B11" s="399" t="s">
        <v>295</v>
      </c>
      <c r="C11" s="271">
        <f>'Ведомка 2021'!I23</f>
        <v>172227.88</v>
      </c>
      <c r="D11" s="496"/>
      <c r="E11" s="264">
        <f>D11/65150</f>
        <v>0</v>
      </c>
    </row>
    <row r="12" spans="1:3" s="264" customFormat="1" ht="15" customHeight="1">
      <c r="A12" s="34" t="s">
        <v>225</v>
      </c>
      <c r="B12" s="473" t="s">
        <v>110</v>
      </c>
      <c r="C12" s="271">
        <f>'Ведомка 2021'!I29</f>
        <v>100000</v>
      </c>
    </row>
    <row r="13" spans="1:3" s="264" customFormat="1" ht="18" customHeight="1">
      <c r="A13" s="34" t="s">
        <v>226</v>
      </c>
      <c r="B13" s="270" t="s">
        <v>40</v>
      </c>
      <c r="C13" s="271">
        <f>'Ведомка 2021'!I33</f>
        <v>1245700</v>
      </c>
    </row>
    <row r="14" spans="1:3" s="264" customFormat="1" ht="21" customHeight="1">
      <c r="A14" s="46" t="s">
        <v>41</v>
      </c>
      <c r="B14" s="272" t="s">
        <v>42</v>
      </c>
      <c r="C14" s="273">
        <f>C15</f>
        <v>238635</v>
      </c>
    </row>
    <row r="15" spans="1:3" s="264" customFormat="1" ht="27.75" customHeight="1">
      <c r="A15" s="34" t="s">
        <v>43</v>
      </c>
      <c r="B15" s="270" t="s">
        <v>44</v>
      </c>
      <c r="C15" s="271">
        <f>'Ведомка 2021'!I51</f>
        <v>238635</v>
      </c>
    </row>
    <row r="16" spans="1:3" s="264" customFormat="1" ht="27.75" customHeight="1">
      <c r="A16" s="46" t="s">
        <v>45</v>
      </c>
      <c r="B16" s="272" t="s">
        <v>46</v>
      </c>
      <c r="C16" s="273">
        <f>C17+C18</f>
        <v>260400</v>
      </c>
    </row>
    <row r="17" spans="1:3" s="264" customFormat="1" ht="45.75" customHeight="1">
      <c r="A17" s="34" t="s">
        <v>444</v>
      </c>
      <c r="B17" s="270" t="s">
        <v>475</v>
      </c>
      <c r="C17" s="271">
        <f>'Ведомка 2021'!I55</f>
        <v>150000</v>
      </c>
    </row>
    <row r="18" spans="1:3" s="264" customFormat="1" ht="32.25" customHeight="1">
      <c r="A18" s="34" t="s">
        <v>49</v>
      </c>
      <c r="B18" s="270" t="s">
        <v>50</v>
      </c>
      <c r="C18" s="271">
        <f>'Ведомка 2021'!I61</f>
        <v>110400</v>
      </c>
    </row>
    <row r="19" spans="1:3" s="264" customFormat="1" ht="29.25" customHeight="1">
      <c r="A19" s="46" t="s">
        <v>51</v>
      </c>
      <c r="B19" s="272" t="s">
        <v>52</v>
      </c>
      <c r="C19" s="273">
        <f>C21+C20</f>
        <v>10237783.559999999</v>
      </c>
    </row>
    <row r="20" spans="1:3" s="264" customFormat="1" ht="15" customHeight="1">
      <c r="A20" s="274" t="s">
        <v>227</v>
      </c>
      <c r="B20" s="275" t="s">
        <v>228</v>
      </c>
      <c r="C20" s="276">
        <f>'Ведомка 2021'!I80</f>
        <v>10163833.559999999</v>
      </c>
    </row>
    <row r="21" spans="1:3" s="264" customFormat="1" ht="15" customHeight="1">
      <c r="A21" s="274" t="s">
        <v>53</v>
      </c>
      <c r="B21" s="275" t="s">
        <v>54</v>
      </c>
      <c r="C21" s="276">
        <f>'Ведомка 2021'!I92</f>
        <v>73950</v>
      </c>
    </row>
    <row r="22" spans="1:3" s="264" customFormat="1" ht="33.75" customHeight="1">
      <c r="A22" s="46" t="s">
        <v>55</v>
      </c>
      <c r="B22" s="272" t="s">
        <v>56</v>
      </c>
      <c r="C22" s="273">
        <f>C23+C24+C25+C26</f>
        <v>18555780</v>
      </c>
    </row>
    <row r="23" spans="1:3" s="264" customFormat="1" ht="18" customHeight="1">
      <c r="A23" s="34" t="s">
        <v>57</v>
      </c>
      <c r="B23" s="270" t="s">
        <v>58</v>
      </c>
      <c r="C23" s="271">
        <f>'Ведомка 2021'!I98</f>
        <v>962000</v>
      </c>
    </row>
    <row r="24" spans="1:3" s="264" customFormat="1" ht="15" customHeight="1">
      <c r="A24" s="34" t="s">
        <v>229</v>
      </c>
      <c r="B24" s="270" t="s">
        <v>230</v>
      </c>
      <c r="C24" s="271">
        <f>'Ведомка 2021'!I111</f>
        <v>755740</v>
      </c>
    </row>
    <row r="25" spans="1:3" s="264" customFormat="1" ht="15" customHeight="1">
      <c r="A25" s="34" t="s">
        <v>59</v>
      </c>
      <c r="B25" s="270" t="s">
        <v>60</v>
      </c>
      <c r="C25" s="271">
        <f>'Ведомка 2021'!I124</f>
        <v>5153128</v>
      </c>
    </row>
    <row r="26" spans="1:3" s="264" customFormat="1" ht="15" customHeight="1">
      <c r="A26" s="34" t="s">
        <v>61</v>
      </c>
      <c r="B26" s="270" t="s">
        <v>62</v>
      </c>
      <c r="C26" s="271">
        <f>'Ведомка 2021'!I150</f>
        <v>11684912</v>
      </c>
    </row>
    <row r="27" spans="1:3" s="264" customFormat="1" ht="15" customHeight="1">
      <c r="A27" s="46" t="s">
        <v>63</v>
      </c>
      <c r="B27" s="272" t="s">
        <v>64</v>
      </c>
      <c r="C27" s="273">
        <f>C28</f>
        <v>30000</v>
      </c>
    </row>
    <row r="28" spans="1:3" s="264" customFormat="1" ht="24">
      <c r="A28" s="34" t="s">
        <v>478</v>
      </c>
      <c r="B28" s="270" t="s">
        <v>479</v>
      </c>
      <c r="C28" s="271">
        <f>'Ведомка 2021'!I158</f>
        <v>30000</v>
      </c>
    </row>
    <row r="29" spans="1:3" s="264" customFormat="1" ht="12.75" customHeight="1" hidden="1">
      <c r="A29" s="46" t="s">
        <v>71</v>
      </c>
      <c r="B29" s="277" t="s">
        <v>72</v>
      </c>
      <c r="C29" s="278">
        <v>0</v>
      </c>
    </row>
    <row r="30" spans="1:3" s="264" customFormat="1" ht="0.75" customHeight="1" hidden="1">
      <c r="A30" s="34" t="s">
        <v>73</v>
      </c>
      <c r="B30" s="270" t="s">
        <v>74</v>
      </c>
      <c r="C30" s="271"/>
    </row>
    <row r="31" spans="1:3" s="264" customFormat="1" ht="0.75" customHeight="1" hidden="1">
      <c r="A31" s="34"/>
      <c r="B31" s="270"/>
      <c r="C31" s="271"/>
    </row>
    <row r="32" spans="1:3" s="264" customFormat="1" ht="0.75" customHeight="1">
      <c r="A32" s="34"/>
      <c r="B32" s="664"/>
      <c r="C32" s="271"/>
    </row>
    <row r="33" spans="1:3" s="280" customFormat="1" ht="14.25">
      <c r="A33" s="514" t="s">
        <v>67</v>
      </c>
      <c r="B33" s="515" t="s">
        <v>366</v>
      </c>
      <c r="C33" s="516">
        <f>C34</f>
        <v>1280000</v>
      </c>
    </row>
    <row r="34" spans="1:3" s="264" customFormat="1" ht="13.5">
      <c r="A34" s="34" t="s">
        <v>69</v>
      </c>
      <c r="B34" s="270" t="s">
        <v>70</v>
      </c>
      <c r="C34" s="271">
        <f>'Ведомка 2021'!I164</f>
        <v>1280000</v>
      </c>
    </row>
    <row r="35" spans="1:3" s="264" customFormat="1" ht="25.5" customHeight="1">
      <c r="A35" s="46" t="s">
        <v>75</v>
      </c>
      <c r="B35" s="279" t="s">
        <v>76</v>
      </c>
      <c r="C35" s="273">
        <f>C36+C37</f>
        <v>141639</v>
      </c>
    </row>
    <row r="36" spans="1:3" s="264" customFormat="1" ht="20.25" customHeight="1">
      <c r="A36" s="34" t="s">
        <v>77</v>
      </c>
      <c r="B36" s="270" t="s">
        <v>78</v>
      </c>
      <c r="C36" s="271">
        <f>'Ведомка 2021'!I170</f>
        <v>126639</v>
      </c>
    </row>
    <row r="37" spans="1:3" s="264" customFormat="1" ht="15.75" customHeight="1">
      <c r="A37" s="34" t="s">
        <v>79</v>
      </c>
      <c r="B37" s="270" t="s">
        <v>80</v>
      </c>
      <c r="C37" s="271">
        <f>'Ведомка 2021'!I174</f>
        <v>15000</v>
      </c>
    </row>
    <row r="38" spans="1:4" s="264" customFormat="1" ht="13.5">
      <c r="A38" s="724" t="s">
        <v>85</v>
      </c>
      <c r="B38" s="724"/>
      <c r="C38" s="273"/>
      <c r="D38" s="496"/>
    </row>
    <row r="39" spans="1:3" s="264" customFormat="1" ht="22.5" customHeight="1">
      <c r="A39" s="730" t="s">
        <v>89</v>
      </c>
      <c r="B39" s="730"/>
      <c r="C39" s="517">
        <f>C8+C14+C16+C19+C22+C27+C33+C35</f>
        <v>39589392.8</v>
      </c>
    </row>
    <row r="40" s="264" customFormat="1" ht="13.5"/>
    <row r="41" s="264" customFormat="1" ht="13.5"/>
    <row r="42" spans="2:3" s="264" customFormat="1" ht="13.5">
      <c r="B42" s="731"/>
      <c r="C42" s="731"/>
    </row>
    <row r="43" s="264" customFormat="1" ht="13.5"/>
    <row r="44" spans="1:3" s="264" customFormat="1" ht="13.5">
      <c r="A44"/>
      <c r="B44"/>
      <c r="C44"/>
    </row>
    <row r="45" spans="1:3" s="264" customFormat="1" ht="13.5">
      <c r="A45"/>
      <c r="B45"/>
      <c r="C45"/>
    </row>
  </sheetData>
  <sheetProtection/>
  <mergeCells count="7">
    <mergeCell ref="A3:C3"/>
    <mergeCell ref="B1:C1"/>
    <mergeCell ref="B2:C2"/>
    <mergeCell ref="A39:B39"/>
    <mergeCell ref="B42:C42"/>
    <mergeCell ref="A4:C4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SOUL</cp:lastModifiedBy>
  <cp:lastPrinted>2020-12-17T10:49:43Z</cp:lastPrinted>
  <dcterms:created xsi:type="dcterms:W3CDTF">2004-11-16T05:58:34Z</dcterms:created>
  <dcterms:modified xsi:type="dcterms:W3CDTF">2020-12-18T09:03:17Z</dcterms:modified>
  <cp:category/>
  <cp:version/>
  <cp:contentType/>
  <cp:contentStatus/>
  <cp:revision>1</cp:revision>
</cp:coreProperties>
</file>