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7"/>
  </bookViews>
  <sheets>
    <sheet name="ДОХОДЫ 2023" sheetId="1" r:id="rId1"/>
    <sheet name="Ведомка 2023" sheetId="2" r:id="rId2"/>
    <sheet name="РАСХ 2023 по целевым статьям" sheetId="3" r:id="rId3"/>
    <sheet name="РАЗДЕЛЫ И ПОДРАЗДЕЛЫ 2023" sheetId="4" r:id="rId4"/>
    <sheet name="Приложение2" sheetId="5" state="hidden" r:id="rId5"/>
    <sheet name="Приложение 5" sheetId="6" state="hidden" r:id="rId6"/>
    <sheet name="Лист1" sheetId="7" state="hidden" r:id="rId7"/>
    <sheet name="Источники 2023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<sst xmlns="http://schemas.openxmlformats.org/spreadsheetml/2006/main" count="915" uniqueCount="464">
  <si>
    <t xml:space="preserve"> Прогнозируемые доходы бюджета Ивняковского сельского поселения  на 2023 год  в соответствии  с классификацией доходов бюджетов Российской Федерации</t>
  </si>
  <si>
    <t>Код бюджетной классификации РФ</t>
  </si>
  <si>
    <t xml:space="preserve">Наименование доходов 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</si>
  <si>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</si>
  <si>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</si>
  <si>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</si>
  <si>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</si>
  <si>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</si>
  <si>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</si>
  <si>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</si>
  <si>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</si>
  <si>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</si>
  <si>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</si>
  <si>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</si>
  <si>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</si>
  <si>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</si>
  <si>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</si>
  <si>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840 1 08 00000 00 0000 000</t>
  </si>
  <si>
    <t>ГОСУДАРСТВЕННАЯ ПОШЛИНА</t>
  </si>
  <si>
    <t>840 1 08 04020 01 1000 110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</si>
  <si>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</si>
  <si>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840 1 11 00000 00 0000 000</t>
  </si>
  <si>
    <t>ДОХОДЫ ОТ ИСПОЛЬЗОВАНИЯ ИМУЩЕСТВА, НАХОДЯЩЕГОСЯ В ГОСУДАРСТВЕННОЙ И МУНИЦИПАЛЬНОЙ СОБСТВЕННОСТИ</t>
  </si>
  <si>
    <t>840 1 11 05035 10 0000 120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</si>
  <si>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</si>
  <si>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840 2 00 00000 00 0000 000</t>
  </si>
  <si>
    <t>БЕЗВОЗМЕЗДНЫЕ ПОСТУПЛЕНИЯ</t>
  </si>
  <si>
    <t>840 2 02 20000 00 0000 150</t>
  </si>
  <si>
    <t>Субсидии бюджетам бюджетной системы Российской Федерации (межбюджетные субсидии)</t>
  </si>
  <si>
    <t>840 2 02 20041 10 0000 150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</si>
  <si>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</si>
  <si>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840 2 02 25497 10 0000 150</t>
  </si>
  <si>
    <t>Субсидии бюджетам сельских поселений на реализацию мероприятий по обеспечению жильем молодых семей</t>
  </si>
  <si>
    <t>840 2 02 40000 00 0000 150</t>
  </si>
  <si>
    <t>Иные межбюджетные трансферты</t>
  </si>
  <si>
    <t>840 2 02 40014 10 0000 150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</si>
  <si>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(зимнее содержание дорог)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</si>
  <si>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(колодцы)</t>
  </si>
  <si>
    <t>840 2 02 30000 00 0000 150</t>
  </si>
  <si>
    <t>Субвенции бюджетам субъектов Российской Федерации и муниципальных образований</t>
  </si>
  <si>
    <t>840 2 02 35118 10 0000 150</t>
  </si>
  <si>
    <t>Субвенция бюджетам сельских поселения на осуществление первичного воинского учета органами местного самоуправления поселений, муниципальных и городских округов</t>
  </si>
  <si>
    <t>ИТОГО</t>
  </si>
  <si>
    <t>Приложение 3</t>
  </si>
  <si>
    <t xml:space="preserve">к решению Муниципального Совета </t>
  </si>
  <si>
    <t xml:space="preserve">Ивняковского сельского поселения </t>
  </si>
  <si>
    <t>бюджета Ивняковского сельского поселения</t>
  </si>
  <si>
    <t xml:space="preserve">на 2023 год </t>
  </si>
  <si>
    <t>Наименование</t>
  </si>
  <si>
    <t>Главный распорядитель</t>
  </si>
  <si>
    <t>Код функциональной статьи</t>
  </si>
  <si>
    <t>Код целевой классификации</t>
  </si>
  <si>
    <t>Вид       расходов</t>
  </si>
  <si>
    <t>федеральный бюджет    (руб.)</t>
  </si>
  <si>
    <t>областной бюджет    (руб.)</t>
  </si>
  <si>
    <t>местный бюджет                 (руб.)</t>
  </si>
  <si>
    <t>Итого                      (руб.)</t>
  </si>
  <si>
    <t>2</t>
  </si>
  <si>
    <t>5</t>
  </si>
  <si>
    <t>6</t>
  </si>
  <si>
    <t>7</t>
  </si>
  <si>
    <t>Администрация Ивняковского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</si>
  <si>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</si>
  <si>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</si>
  <si>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</si>
  <si>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50.0.00.00000</t>
  </si>
  <si>
    <t>Глава муниципального образования</t>
  </si>
  <si>
    <t>50.0.00.63010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</si>
  <si>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</si>
  <si>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</si>
  <si>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</si>
  <si>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50.0.00.63030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</si>
  <si>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</si>
  <si>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</si>
  <si>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</si>
  <si>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</si>
  <si>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</si>
  <si>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Переданное полномочие на уровень Ярославского муниципального района ,в соответствии с заключенным соглашением (Осуществление внешнего муниципального финансового контроля в поселении)</t>
  </si>
  <si>
    <t>50.0.00.63040</t>
  </si>
  <si>
    <t>Межбюджетные трансферты</t>
  </si>
  <si>
    <t>Переданное полномочие на уровень Ярославского муниципального района ,в соответствии с заключенным соглашением (Контроль по исполнению бюджета)</t>
  </si>
  <si>
    <t>50.0.00.63130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</si>
  <si>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</si>
  <si>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</si>
  <si>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</t>
  </si>
  <si>
    <t>50.0.00.63080</t>
  </si>
  <si>
    <t>Другие общегосударственные вопросы</t>
  </si>
  <si>
    <t>0113</t>
  </si>
  <si>
    <t>Муниципальная  программа "Эффективная власть в Ивняковском сельском поселении"</t>
  </si>
  <si>
    <t>21.0.00.00000</t>
  </si>
  <si>
    <t>Подпрограмма "Эффективная власть в Ивняковском сельском поселении"</t>
  </si>
  <si>
    <t>21.2.00.00000</t>
  </si>
  <si>
    <t>Формирование и эффективное управление муниципальной собственностью и земельными ресурсами Ивняковского сельского поселения</t>
  </si>
  <si>
    <t>21.2.10.00000</t>
  </si>
  <si>
    <t>Проведение кадастровых работ объектов недвижимости</t>
  </si>
  <si>
    <t>21.2.10.43420</t>
  </si>
  <si>
    <t>Содержание объектов недвижимости, находящихся в муниципальной собственности</t>
  </si>
  <si>
    <t>21.2.10.43570</t>
  </si>
  <si>
    <t>21.2.11.00000</t>
  </si>
  <si>
    <t>Исполнение муниципальных функций в части ежегодных членских и целевых взносов участников Совета муниципальных образований</t>
  </si>
  <si>
    <t>21.2.11.43560</t>
  </si>
  <si>
    <t xml:space="preserve">Прочие мероприятия для реализации программы «Эффективная власть в Ивняковском сельском поселении Ярославского муниципального района Ярославской области» </t>
  </si>
  <si>
    <t>21.2.11.43580</t>
  </si>
  <si>
    <t>Подпрограмма "Развитие информатизации в Ивняковском сельском поселении"</t>
  </si>
  <si>
    <t>21.3.00.00000</t>
  </si>
  <si>
    <t>Создание условий для развития информационного общества на территории поселения, обеспечение информационной безопасности деятельности органов местного самоуправления и  защиты муниципальных информационных ресурсов</t>
  </si>
  <si>
    <t>21.3.02.00000</t>
  </si>
  <si>
    <t>Реализация мероприятий для развития информационной инфраструктуры, обеспечения информационной безопасности и защиты муниципальных информационных ресурсов</t>
  </si>
  <si>
    <t>21.3.02.43590</t>
  </si>
  <si>
    <t>Мобилизационная и вневойсковая подготовка</t>
  </si>
  <si>
    <t>0203</t>
  </si>
  <si>
    <t>50.0.00.51180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</si>
  <si>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</si>
  <si>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</si>
  <si>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пожарной безопасности"</t>
  </si>
  <si>
    <t>10.0.00.00000</t>
  </si>
  <si>
    <t xml:space="preserve">Подпрограмма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области» </t>
  </si>
  <si>
    <t>10.1.00.00000</t>
  </si>
  <si>
    <t>Повышение пожарной защищенности объектов инфраструктуры поселения</t>
  </si>
  <si>
    <t>10.1.01.00000</t>
  </si>
  <si>
    <t xml:space="preserve">Реализация мероприятий подпрограммы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 на 2020-2022 годы» </t>
  </si>
  <si>
    <t>10.1.01.43350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</si>
  <si>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</si>
  <si>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</si>
  <si>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общественного порядка и противодействие преступности на территории  Ивняковского сельского поселения"</t>
  </si>
  <si>
    <t>08.0.00.00000</t>
  </si>
  <si>
    <t xml:space="preserve">Подпрограмма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</si>
  <si>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>08.1.00.00000</t>
  </si>
  <si>
    <t>Проведение мероприятий, направленных на профилактику немедицинского потребления наркотиков и связанных с ними негативных социальных последствий, формирование здорового образа жизни</t>
  </si>
  <si>
    <t>08.1.01.00000</t>
  </si>
  <si>
    <t xml:space="preserve">Реализация мероприятий подпрограммы 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</si>
  <si>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>08.1.01.43310</t>
  </si>
  <si>
    <t xml:space="preserve">Подпрограмма «Профилактика правонарушений в сфере общественного порядка на территории Ивняковского сельского поселения Ярославского муниципального района Ярославской области" </t>
  </si>
  <si>
    <t>08.2.00.00000</t>
  </si>
  <si>
    <t>Проведение мероприятий, направленных на профилактику правонарушений в сфере общественного порядка на территории Ивняковского сельского поселения</t>
  </si>
  <si>
    <t>08.2.01.00000</t>
  </si>
  <si>
    <t>Организация деятельности народных дружин</t>
  </si>
  <si>
    <t>08.2.01.43410</t>
  </si>
  <si>
    <t>Подпрограмма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</t>
  </si>
  <si>
    <t>08.3.00.00000</t>
  </si>
  <si>
    <t>Проведение мероприятий, направленных на противодействие незаконному обороту наркотических средств и психотропных веществ и злоупотребление ими на территории Ивняковского сельского поселения</t>
  </si>
  <si>
    <t>08.3.01.00000</t>
  </si>
  <si>
    <t xml:space="preserve">Реализация мероприятий подпрограммы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 </t>
  </si>
  <si>
    <t>08.3.01.43330</t>
  </si>
  <si>
    <t xml:space="preserve"> Подпрограмма «Противодействие экстремизму и профилактика терроризма на территории Ивняковского сельского поселения ЯМР "на 2021-2023 годы»</t>
  </si>
  <si>
    <t>08.4.00.00000</t>
  </si>
  <si>
    <t>Проведение мероприятий, направленных на противодействие экстремизма и профилактику терроризма на территории Ивняковского сельского поселения</t>
  </si>
  <si>
    <t>08.4.01.00000</t>
  </si>
  <si>
    <t>Реализация мероприятий подпрограммы «Противодействие экстремизму и профилактика терроризма на территории Ивняковского сельского поселения ЯМР"</t>
  </si>
  <si>
    <t>08.4.01.43340</t>
  </si>
  <si>
    <t xml:space="preserve"> Дорожное хозяйство (дорожные фонды)</t>
  </si>
  <si>
    <t>0409</t>
  </si>
  <si>
    <t>Муниципальная программа "Формирование современной городской среды"</t>
  </si>
  <si>
    <t>06.0.00.00000</t>
  </si>
  <si>
    <t>Подпрограмма "Решаем вместе!""</t>
  </si>
  <si>
    <t>06.1.00.00000</t>
  </si>
  <si>
    <t>Муниципальная программа "Развитие дорожного хозяйства в Ивняковском сельском поселении"</t>
  </si>
  <si>
    <t>24.0.00.00000</t>
  </si>
  <si>
    <t xml:space="preserve">Подпрограмма "Сохранность муниципальных автомобильных дорог местного значения в границах населенных пунктов Ивняковского сельского поселения" </t>
  </si>
  <si>
    <t>24.1.00.00000</t>
  </si>
  <si>
    <t>Приведение в нормативное состояние автомобильных дорог общего пользования местного значения , имеющих полный и (или) сверхнормативный износ</t>
  </si>
  <si>
    <t>24.1.01.00000</t>
  </si>
  <si>
    <t xml:space="preserve">Реализация мероприятий подпрограммы  "Сохранность муниципальных автомобильных дорог местного значения в границах населенных пунктов Ивняковского сельского поселения" </t>
  </si>
  <si>
    <t>24.1.01.43230</t>
  </si>
  <si>
    <t>Субсидия на финансирование дорожного хозяйства</t>
  </si>
  <si>
    <t>24.1.01.10340</t>
  </si>
  <si>
    <t>Расходы на финансирование дорожного хозяйства за счет средств местного бюджета</t>
  </si>
  <si>
    <t>24.1.01.42440</t>
  </si>
  <si>
    <t>24.1.01.72440</t>
  </si>
  <si>
    <t>Субсидия на приведение в нормативное сосмтояние автомобильных дорог местного значения , обеспечивающих подъезды к объектам социального назначения</t>
  </si>
  <si>
    <t>Расходы на приведение в нормативное состояние автомобильных дорог местного значения , обеспечивающих подъезды к объектам социального назначения за счет средств местного бюджета</t>
  </si>
  <si>
    <t>0412</t>
  </si>
  <si>
    <t>Жилищное хозяйство</t>
  </si>
  <si>
    <t>0501</t>
  </si>
  <si>
    <t>Муниципальная программа "Обеспечение доступным и комфортным жильем и коммунальными услугами граждан Ивняковского сельского поселения"</t>
  </si>
  <si>
    <t>05.0.00.00000</t>
  </si>
  <si>
    <t xml:space="preserve">Подпрограмма "Переселение граждан из жилищного фонда, признанного непригодным для проживания и (или) жилищного фонда  с высоким уровнем износа" </t>
  </si>
  <si>
    <t>05.2.00.00000</t>
  </si>
  <si>
    <t>Улучшение жилищных условий нуждающихся граждан, проживающих в жилых домах, не отвечающих установленным санитарным и техническим требованиям, и с высоким уровнем износа</t>
  </si>
  <si>
    <t>05.2.01.00000</t>
  </si>
  <si>
    <t>Мероприятия по реализации подпрограммы "Переселение граждан из жилищного фонда, признанного непригодным для проживания и (или) жилищного фонда  с высоким уровнем износа" на 2021-2023 годы</t>
  </si>
  <si>
    <t>05.2.01.43210</t>
  </si>
  <si>
    <t>Капитальные вложения в объекты недвижимого имущества государственной (муниципальной) собственности</t>
  </si>
  <si>
    <t>14.0.00.00000</t>
  </si>
  <si>
    <t xml:space="preserve">Подпрограмма «Комплексная программа жилищно-коммунального хозяйства Ивняковского сельского поселения»
</t>
  </si>
  <si>
    <t>14.1.00.00000</t>
  </si>
  <si>
    <t>Организация содержания муниципального жилищного фонда</t>
  </si>
  <si>
    <t>14.1.01.00000</t>
  </si>
  <si>
    <t>Отчисления на капитальный ремонт за муниципальное имущество</t>
  </si>
  <si>
    <t>14.1.01.43430</t>
  </si>
  <si>
    <t>Оформление договоров социального найма жилых помещений</t>
  </si>
  <si>
    <t>14.1.01.43450</t>
  </si>
  <si>
    <t>Коммунальное хозяйство</t>
  </si>
  <si>
    <t>0502</t>
  </si>
  <si>
    <t>Организация содержания жилищного фонда</t>
  </si>
  <si>
    <t>Оплата за свободный муниципальный жилищный фонд</t>
  </si>
  <si>
    <t>14.1.01.43440</t>
  </si>
  <si>
    <t>Организация бесперебойной работы систем жизнеобеспечения и обеспечение населения Ивняковского сельского поселения  коммунальными услугами</t>
  </si>
  <si>
    <t>14.1.02.00000</t>
  </si>
  <si>
    <t>Содержание бань</t>
  </si>
  <si>
    <t>14.1.02.43460</t>
  </si>
  <si>
    <t>Реконструкция, содержание, строительство шахтных колодцев</t>
  </si>
  <si>
    <t>14.1.02.10490</t>
  </si>
  <si>
    <t>Благоустройство</t>
  </si>
  <si>
    <t>0503</t>
  </si>
  <si>
    <t>Региональный проект "Формирование комфортной городской среды"</t>
  </si>
  <si>
    <t>06.1.F2.00000</t>
  </si>
  <si>
    <t xml:space="preserve">Формирование современной городской среды </t>
  </si>
  <si>
    <t>06.1.F2.55550</t>
  </si>
  <si>
    <t>Муниципальная программа "Обеспечение качественными коммунальными услугами населения Ивняковского сельского поселения"</t>
  </si>
  <si>
    <t>Организация благоустройства и озеленения территорий поселения</t>
  </si>
  <si>
    <t>14.1.03.00000</t>
  </si>
  <si>
    <t>Уличное освещение в населенных пунктах</t>
  </si>
  <si>
    <t>14.1.03.43480</t>
  </si>
  <si>
    <t xml:space="preserve">Выкашивание территории </t>
  </si>
  <si>
    <t>14.1.03.43490</t>
  </si>
  <si>
    <t xml:space="preserve">Обработка территорий общего пользования </t>
  </si>
  <si>
    <t>14.1.03.43510</t>
  </si>
  <si>
    <t>Закупка, установка и ремонт детских площадок</t>
  </si>
  <si>
    <t>14.1.03.43520</t>
  </si>
  <si>
    <t>Ликвидация свалок и проведение субботников</t>
  </si>
  <si>
    <t>14.1.03.43530</t>
  </si>
  <si>
    <t>Спиливание деревьев в населенных пунктах</t>
  </si>
  <si>
    <t>14.1.03.43540</t>
  </si>
  <si>
    <t>Прочие мероприятия по благоустройству</t>
  </si>
  <si>
    <t>14.1.03.43550</t>
  </si>
  <si>
    <t>Другие вопросы в области жилищно-коммунального хозяйства</t>
  </si>
  <si>
    <t>0505</t>
  </si>
  <si>
    <t>Муниципальная программа "Обеспечение качественными коммунальными услугами населения Ивянковского сельского поселения"</t>
  </si>
  <si>
    <t xml:space="preserve">Подпрограмма «Комплексная программа жилищно-коммунального хозяйства Ивняковского сельского поселения» 
</t>
  </si>
  <si>
    <t>Содержание МУ "КЦРП"</t>
  </si>
  <si>
    <t>14.1.03.43470</t>
  </si>
  <si>
    <t>Профессиональная подготовка, переподготовка и повышение квалификации</t>
  </si>
  <si>
    <t>0705</t>
  </si>
  <si>
    <t>Подпрограмма"Развитие муниципальной службы в Ивняковском сельском поселении"</t>
  </si>
  <si>
    <t>21.1.00.00000</t>
  </si>
  <si>
    <t>Профессиональное развитие муниципальных служащих</t>
  </si>
  <si>
    <t>21.1.01.00000</t>
  </si>
  <si>
    <t>Реализация мероприятий подпрограммы "Развитие муниципальной службы в Администрации Ивняковского сельского поселения"</t>
  </si>
  <si>
    <t>21.1.01.43130</t>
  </si>
  <si>
    <t>0707</t>
  </si>
  <si>
    <t>Культура</t>
  </si>
  <si>
    <t>0801</t>
  </si>
  <si>
    <t xml:space="preserve">Создание условий для реализации программы  «Эффективная власть в Ивняковском сельском поселении » </t>
  </si>
  <si>
    <t>21.2.02.00000</t>
  </si>
  <si>
    <t xml:space="preserve">Межбюджетные трансферты на передачу осуществления части полномочий в сфере культуры </t>
  </si>
  <si>
    <t>21.2.11.43610</t>
  </si>
  <si>
    <t>Пенсионное обеспечение</t>
  </si>
  <si>
    <t>1001</t>
  </si>
  <si>
    <t>Выплаты пенсии за выслугу лет лицам, замещавшим должности муниципальной службы в Администрации Ивняковского сельского поселения</t>
  </si>
  <si>
    <t>50.0.00.63090</t>
  </si>
  <si>
    <t>Социальное обеспечение и иные выплаты населению</t>
  </si>
  <si>
    <t>Социальное обеспечение населения</t>
  </si>
  <si>
    <t>1003</t>
  </si>
  <si>
    <t>Подпрограмма "Поддержка молодых семей в приобретении (строительстве) жилья"</t>
  </si>
  <si>
    <t>05.1.00.00000</t>
  </si>
  <si>
    <t>Предоставление молодым семьям поддержки в приобретении (строительстве жилья) на территории Ярославской области</t>
  </si>
  <si>
    <t>05.1.01.00000</t>
  </si>
  <si>
    <t>Мероприятия по реализации подпрограммы "Поддержка молодых семей в приобретении (строительстве) жилья"</t>
  </si>
  <si>
    <t>05.1.01.L4970</t>
  </si>
  <si>
    <t>Социальные выплаты</t>
  </si>
  <si>
    <t>50.0.00.63100</t>
  </si>
  <si>
    <t>Итого</t>
  </si>
  <si>
    <t>Дефицит/профицит</t>
  </si>
  <si>
    <t>Приложение 2</t>
  </si>
  <si>
    <t>к решению Муниципального Совета Ивняковского сельского поселения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</si>
  <si>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</si>
  <si>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Вид расходов</t>
  </si>
  <si>
    <t>0300000</t>
  </si>
  <si>
    <t>Предоставление молодым семьям поддержки в приобретении (строительстве) жилья на территории Ярославской области</t>
  </si>
  <si>
    <t>0310000</t>
  </si>
  <si>
    <t>Подпрограмма "Переселение граждан из жилищного фонда, признанного непригодным для проживания и (или) жилищного фонда  с высоким уровнем износа"</t>
  </si>
  <si>
    <t>Мероприятия по реализации подпрограммы "Переселение граждан из жилищного фонда, признанного непригодным для проживания и (или) жилищного фонда  с высоким уровнем износа"</t>
  </si>
  <si>
    <t>Подпрограмма "Решаем вместе!"</t>
  </si>
  <si>
    <t>Мероприятия, направленные на формирование современной городской среды</t>
  </si>
  <si>
    <t>1100000</t>
  </si>
  <si>
    <t>Подпрограмма "Профилактика наркомании и токсикомании на территории Ивняковского сельского поселения"</t>
  </si>
  <si>
    <t xml:space="preserve">Реализация мероприятий подпрограммы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</si>
  <si>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>Подпрограмма «Профилактика правонарушений в сфере общественного порядка на территории Ивняковского сельского поселения "</t>
  </si>
  <si>
    <t xml:space="preserve">Мероприятия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 </t>
  </si>
  <si>
    <t xml:space="preserve">Реализация мероприятий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" </t>
  </si>
  <si>
    <t>Подпрограмма «Противодействие экстремизму и профилактика терроризма на территории Ивняковского сельского поселения ЯМР "</t>
  </si>
  <si>
    <t>Реализация мероприятий подпрограммы «Противодействие экстремизму и профилактика терроризма на территории Ивняковского сельского поселения ЯМР »</t>
  </si>
  <si>
    <t>10.0.00.0000</t>
  </si>
  <si>
    <t xml:space="preserve">Подпрограмма  «Укрепление пожарной безопасности в населенных пунктах на территории Ивняковского сельского поселения Ярославского муниципального района Ярославской области" </t>
  </si>
  <si>
    <t>10.1.00.0000</t>
  </si>
  <si>
    <t>Реализация мероприятий подпрограммы  «Укрепление пожарной безопасности в населенных пунктах на территории Ивняковского сельского поселения Ярославского муниципального района     Ярославской области"</t>
  </si>
  <si>
    <t>Организация бесперебойной работы систем жизнеобеспечения и обеспечение населения Ивняковского сельского поселения коммунальными услугами</t>
  </si>
  <si>
    <t xml:space="preserve">Муниципальная программа "Эффективная власть в Ивняковском сельском поселении" 
</t>
  </si>
  <si>
    <t>21.0.00.0000</t>
  </si>
  <si>
    <t>2110000</t>
  </si>
  <si>
    <t xml:space="preserve">Подпрограмма «Развитие муниципальной службы в Ивняковском сельском поселении» </t>
  </si>
  <si>
    <t>2117223</t>
  </si>
  <si>
    <t>2120000</t>
  </si>
  <si>
    <t>Подпрограмма «Эффективная власть в Ивняковском сельском поселении»</t>
  </si>
  <si>
    <t>Проведение кадастровых работ объектов недвижимости, проверка проектно сметной документации, услуги по проведению технического надзора</t>
  </si>
  <si>
    <t xml:space="preserve">Создание условий для реализации программы  «Эффективная власть в Ивняковском сельском поселении Ярославского муниципального района Ярославской области» </t>
  </si>
  <si>
    <t xml:space="preserve">Прочие мероприятия для реализации подпрограммы «Эффективная власть в Ивняковском сельском поселении Ярославского муниципального района Ярославской области» </t>
  </si>
  <si>
    <t>Подпрограмма "Развитие информатизации в Ивняковском сельского поселения"</t>
  </si>
  <si>
    <t>2400000</t>
  </si>
  <si>
    <t>2410000</t>
  </si>
  <si>
    <t>2417245</t>
  </si>
  <si>
    <t xml:space="preserve">Реализация мероприятий подпрограммы "Сохранность муниципальных автомобильных дорог местного значения в границах населенных пунктов Ивняковского сельского поселения" </t>
  </si>
  <si>
    <t>24.1.01.47350</t>
  </si>
  <si>
    <t>Субсидия на приведение в нормативное состояние автомобильных дорог местного значения , обеспечивающих подъезды к объектам социального назначения</t>
  </si>
  <si>
    <t>24.1.01.77350</t>
  </si>
  <si>
    <t>5000000</t>
  </si>
  <si>
    <t>5005118</t>
  </si>
  <si>
    <t>5005906</t>
  </si>
  <si>
    <t>5005909</t>
  </si>
  <si>
    <t>5008003</t>
  </si>
  <si>
    <t>5008004</t>
  </si>
  <si>
    <t>Дефицит</t>
  </si>
  <si>
    <t>Код раздела, подраз-дела БК РФ</t>
  </si>
  <si>
    <t>0100</t>
  </si>
  <si>
    <t>Общегосударственные вопросы</t>
  </si>
  <si>
    <t>Норматив</t>
  </si>
  <si>
    <t>Обеспечение деятельности финансовых, налоговых, и таможенных органов и органов финансового (финансово-бюджетного) надзора</t>
  </si>
  <si>
    <t>0200</t>
  </si>
  <si>
    <t>Национальная оборона</t>
  </si>
  <si>
    <t xml:space="preserve">Мобилизационная и вневойсковая подготовка 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</si>
  <si>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</si>
  <si>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</si>
  <si>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</si>
  <si>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</si>
  <si>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</si>
  <si>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</si>
  <si>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0500</t>
  </si>
  <si>
    <t>Жилищно-коммунальное хозяйство</t>
  </si>
  <si>
    <t>Коммунальное  хозяйство</t>
  </si>
  <si>
    <t>Другие вопросы в области ЖКХ</t>
  </si>
  <si>
    <t>0700</t>
  </si>
  <si>
    <t>Образование</t>
  </si>
  <si>
    <t>0900</t>
  </si>
  <si>
    <t>Здравоохранение и спорт</t>
  </si>
  <si>
    <t>0908</t>
  </si>
  <si>
    <t>Спорт и физическая культура</t>
  </si>
  <si>
    <t>0800</t>
  </si>
  <si>
    <t>Культура, кинематография</t>
  </si>
  <si>
    <t>1000</t>
  </si>
  <si>
    <t>Социальная политика</t>
  </si>
  <si>
    <t>ИТОГО:</t>
  </si>
  <si>
    <t>ПРОФИЦИТ (+)/ДЕФИЦИТ(-)</t>
  </si>
  <si>
    <t>к решению Муниципального совета Ивняковского сельского поселения</t>
  </si>
  <si>
    <t>от 27.12.2010 г. № 52</t>
  </si>
  <si>
    <t xml:space="preserve">Расходы бюджета Ивняковского сельского поселения на 2011 - 2013 годы в соответствии с классификацией доходов бюджетов Российской Федерации </t>
  </si>
  <si>
    <t>тыс. руб.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</si>
  <si>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</si>
  <si>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</si>
  <si>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</si>
  <si>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</si>
  <si>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</si>
  <si>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</si>
  <si>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</si>
  <si>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0112</t>
  </si>
  <si>
    <t>Резервный фонд</t>
  </si>
  <si>
    <t>0115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</si>
  <si>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</si>
  <si>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</si>
  <si>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</si>
  <si>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Культура, кинематография и средства массовой информации</t>
  </si>
  <si>
    <t>1104</t>
  </si>
  <si>
    <t>1102</t>
  </si>
  <si>
    <t>Межбюджетные субсидии</t>
  </si>
  <si>
    <t>Расходы за счет средств от предпринимательской и иной приносящей доход деятельности</t>
  </si>
  <si>
    <t>Общий объем условно утвержденных расходов</t>
  </si>
  <si>
    <t>ВСЕГО РАСХОДОВ</t>
  </si>
  <si>
    <t>Приложение 5</t>
  </si>
  <si>
    <t>от 27.12.2010 г. №52</t>
  </si>
  <si>
    <t>Расходы бюджета Ивняковского сельского поселения на 2011-2013  годы  по ведомственной классификации расходов бюджетов Российской Федерации</t>
  </si>
  <si>
    <t>тыс.руб.</t>
  </si>
  <si>
    <t>Ведом. классиф.</t>
  </si>
  <si>
    <t>Подраздел</t>
  </si>
  <si>
    <t>Целевая статья</t>
  </si>
  <si>
    <t>Вид расхода</t>
  </si>
  <si>
    <t xml:space="preserve">Администрация Ивняковского сельского поселения </t>
  </si>
  <si>
    <t>840</t>
  </si>
  <si>
    <t>002 03 00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</si>
  <si>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</si>
  <si>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</si>
  <si>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</si>
  <si>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</si>
  <si>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002 04 00</t>
  </si>
  <si>
    <t>Проведение выборов представительного органа муниципального образования</t>
  </si>
  <si>
    <t>020 00 02</t>
  </si>
  <si>
    <t>Резервные фонды местных администраций</t>
  </si>
  <si>
    <t>070 05 00</t>
  </si>
  <si>
    <t>Прочие расходы</t>
  </si>
  <si>
    <t>013</t>
  </si>
  <si>
    <t xml:space="preserve">Осуществление первичного воинского учета на территориях,где отсутствуют военные комиссариаты </t>
  </si>
  <si>
    <t>001 36 00</t>
  </si>
  <si>
    <t>218 01 00</t>
  </si>
  <si>
    <t>Субсидия по областной программе "Обеспечение территорий муниципальных образований области градостроительной документацией"</t>
  </si>
  <si>
    <t>522 04 00</t>
  </si>
  <si>
    <t>Жилищно-коммунальное хозяйство хозяйство</t>
  </si>
  <si>
    <t>Мероприятия в области жилищного хозяйства</t>
  </si>
  <si>
    <t>3500300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</si>
  <si>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</si>
  <si>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</si>
  <si>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</si>
  <si>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</si>
  <si>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</si>
  <si>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</si>
  <si>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</si>
  <si>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</si>
  <si>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</si>
  <si>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</si>
  <si>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</si>
  <si>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</si>
  <si>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</si>
  <si>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</si>
  <si>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001</t>
  </si>
  <si>
    <t>Проведение мероприятий для детей и молодежи</t>
  </si>
  <si>
    <t>431 01 00</t>
  </si>
  <si>
    <t>440 99 00</t>
  </si>
  <si>
    <t>450 85 00</t>
  </si>
  <si>
    <t>Здравоохранение ,физическая культура и спорт</t>
  </si>
  <si>
    <t>Физическая культура и спорт</t>
  </si>
  <si>
    <t>Мероприятия в области здравоохранения ,спорта ,и физической культуры</t>
  </si>
  <si>
    <t>512 97 00</t>
  </si>
  <si>
    <t xml:space="preserve">Доплаты к пенсиям государственных служащих субъектов Российской Федерации и муниципальных служащих  </t>
  </si>
  <si>
    <t>4910100</t>
  </si>
  <si>
    <t>005</t>
  </si>
  <si>
    <t>5058600</t>
  </si>
  <si>
    <t>1100</t>
  </si>
  <si>
    <t>Субсидии бюджетам субъектами Российской Федерации и муниципальных образований  (межбюджетные субсидии)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</si>
  <si>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</si>
  <si>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521 05 00</t>
  </si>
  <si>
    <t>502</t>
  </si>
  <si>
    <t>Межбюджетные трансфетры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</si>
  <si>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</si>
  <si>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</si>
  <si>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Код</t>
  </si>
  <si>
    <t>840 01 05 00 00 00 0000 000</t>
  </si>
  <si>
    <t>Изменение остатков средств на счетах по учету средств бюджетов</t>
  </si>
  <si>
    <t xml:space="preserve">840 01 05 02 01 10 0000 510 </t>
  </si>
  <si>
    <t>Увеличение прочих остатков денежных средств бюджетов сельских поселений</t>
  </si>
  <si>
    <t>840 01 05 02 01 10 0000 610</t>
  </si>
  <si>
    <t>Уменьшение прочих остатков денежных средств бюджетов сельских поселений</t>
  </si>
  <si>
    <t xml:space="preserve">ИТОГО источников </t>
  </si>
  <si>
    <t xml:space="preserve">к решению Муниципального Совета Ивняковского сельского поселения </t>
  </si>
  <si>
    <t>Приложение 4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</si>
  <si>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2023год</t>
  </si>
  <si>
    <t>Приложение 1</t>
  </si>
  <si>
    <t>Расходы на финансирование дорожного хозяйства</t>
  </si>
  <si>
    <t xml:space="preserve">Расходы бюджета Ивняковского сельского поселения на 2023 год по разделам и подразделам классификации расходов бюджетов Российской Федерации </t>
  </si>
  <si>
    <t>840 2 02 25555 10 0000 150</t>
  </si>
  <si>
    <t>Субсидии бюджетам сельских поселений на реализацию программ формирования современной городской среды</t>
  </si>
  <si>
    <t>Изменения</t>
  </si>
  <si>
    <t>8</t>
  </si>
  <si>
    <t>Реализация проекта комплексного благоустройства придомовых территорий и обустройства территорий для выгула животных "Наши дворы"</t>
  </si>
  <si>
    <t>06.01.02.0000</t>
  </si>
  <si>
    <t>Расходы на благоустройство дворовых территорий и обустройство территорий для выгула животных за счет средств местного бюджета</t>
  </si>
  <si>
    <t>06.1.02.43630</t>
  </si>
  <si>
    <t>06.01.02.00000</t>
  </si>
  <si>
    <t xml:space="preserve">Ведомственная структура расходов бюджета Ивняковского сельского поселения на 2023 год </t>
  </si>
  <si>
    <t xml:space="preserve">Источники внутреннего финансирования дефицита бюджета Ивняковского сельского поселения на 2023 год </t>
  </si>
  <si>
    <t>182 1 03 00000 00 0000 000</t>
  </si>
  <si>
    <t>182 1 03 02000 01 0000 110</t>
  </si>
  <si>
    <t>от 20.02.2023 г. № 161</t>
  </si>
  <si>
    <t>от 20 февраля 2023 г. № _161</t>
  </si>
  <si>
    <t>от  20 февраля 2023 года № 161</t>
  </si>
  <si>
    <t>Ивняковского сельского поселения от 20 февраля 2023 года  № 161</t>
  </si>
  <si>
    <t>Ивняковского сельского поселения от 20 февраля 2023 года № 161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</si>
</sst>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000"/>
    <numFmt numFmtId="166" formatCode="_-* #,##0.00\ _₽_-;\-* #,##0.00\ _₽_-;_-* \-??\ _₽_-;_-@_-"/>
    <numFmt numFmtId="167" formatCode="0_ ;\-0\ "/>
    <numFmt numFmtId="168" formatCode="0.0"/>
    <numFmt numFmtId="169" formatCode="0.0000"/>
    <numFmt numFmtId="170" formatCode="0.00000"/>
    <numFmt numFmtId="171" formatCode="_-* #,##0.00_р_._-;\-* #,##0.00_р_._-;_-* &quot;-&quot;??_р_._-;_-@_-"/>
  </numFmts>
  <fonts count="86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Calibri"/>
      <family val="2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1"/>
    </font>
    <font>
      <i/>
      <sz val="11"/>
      <name val="Times New Roman Cyr"/>
      <family val="0"/>
    </font>
    <font>
      <b/>
      <i/>
      <sz val="11"/>
      <name val="Times New Roman CYR"/>
      <family val="1"/>
    </font>
    <font>
      <b/>
      <i/>
      <sz val="11"/>
      <name val="Times New Roman Cyr"/>
      <family val="0"/>
    </font>
    <font>
      <i/>
      <sz val="11"/>
      <color indexed="10"/>
      <name val="Times New Roman CYR"/>
      <family val="1"/>
    </font>
    <font>
      <i/>
      <sz val="11"/>
      <color indexed="10"/>
      <name val="Times New Roman Cyr"/>
      <family val="0"/>
    </font>
    <font>
      <sz val="8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5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3" applyNumberFormat="1" applyFont="1" applyFill="1" applyBorder="1" applyAlignment="1" applyProtection="1">
      <alignment horizontal="center" vertical="center"/>
      <protection hidden="1"/>
    </xf>
    <xf numFmtId="165" fontId="4" fillId="33" borderId="10" xfId="53" applyNumberFormat="1" applyFont="1" applyFill="1" applyBorder="1" applyAlignment="1" applyProtection="1">
      <alignment horizontal="center" vertical="center"/>
      <protection hidden="1"/>
    </xf>
    <xf numFmtId="164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34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34" borderId="10" xfId="53" applyNumberFormat="1" applyFont="1" applyFill="1" applyBorder="1" applyAlignment="1" applyProtection="1">
      <alignment horizontal="center" vertical="center"/>
      <protection hidden="1"/>
    </xf>
    <xf numFmtId="165" fontId="4" fillId="34" borderId="10" xfId="53" applyNumberFormat="1" applyFont="1" applyFill="1" applyBorder="1" applyAlignment="1" applyProtection="1">
      <alignment horizontal="center" vertical="center"/>
      <protection hidden="1"/>
    </xf>
    <xf numFmtId="164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5" fillId="35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5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35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35" borderId="10" xfId="53" applyNumberFormat="1" applyFont="1" applyFill="1" applyBorder="1" applyAlignment="1" applyProtection="1">
      <alignment horizontal="center" vertical="center"/>
      <protection hidden="1"/>
    </xf>
    <xf numFmtId="165" fontId="5" fillId="35" borderId="10" xfId="53" applyNumberFormat="1" applyFont="1" applyFill="1" applyBorder="1" applyAlignment="1" applyProtection="1">
      <alignment horizontal="center" vertical="center"/>
      <protection hidden="1"/>
    </xf>
    <xf numFmtId="164" fontId="5" fillId="35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/>
      <protection hidden="1"/>
    </xf>
    <xf numFmtId="165" fontId="2" fillId="0" borderId="10" xfId="53" applyNumberFormat="1" applyFont="1" applyFill="1" applyBorder="1" applyAlignment="1" applyProtection="1">
      <alignment horizontal="center" vertical="center"/>
      <protection hidden="1"/>
    </xf>
    <xf numFmtId="164" fontId="2" fillId="0" borderId="10" xfId="53" applyNumberFormat="1" applyFont="1" applyFill="1" applyBorder="1" applyAlignment="1" applyProtection="1">
      <alignment horizontal="center" vertical="center"/>
      <protection hidden="1"/>
    </xf>
    <xf numFmtId="164" fontId="4" fillId="34" borderId="10" xfId="53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/>
    </xf>
    <xf numFmtId="164" fontId="2" fillId="0" borderId="10" xfId="53" applyNumberFormat="1" applyFont="1" applyFill="1" applyBorder="1" applyAlignment="1" applyProtection="1">
      <alignment horizontal="right" vertical="center"/>
      <protection hidden="1" locked="0"/>
    </xf>
    <xf numFmtId="49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4" fillId="34" borderId="10" xfId="53" applyNumberFormat="1" applyFont="1" applyFill="1" applyBorder="1" applyAlignment="1" applyProtection="1">
      <alignment horizontal="left" vertical="center" wrapText="1"/>
      <protection hidden="1"/>
    </xf>
    <xf numFmtId="165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Alignment="1">
      <alignment horizontal="center" vertical="center"/>
    </xf>
    <xf numFmtId="0" fontId="4" fillId="36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36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36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36" borderId="10" xfId="53" applyNumberFormat="1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>
      <alignment horizontal="center" vertical="center"/>
    </xf>
    <xf numFmtId="164" fontId="4" fillId="36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horizontal="center" vertical="center"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>
      <alignment horizontal="center" vertical="center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>
      <alignment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5" fillId="35" borderId="10" xfId="53" applyNumberFormat="1" applyFont="1" applyFill="1" applyBorder="1" applyAlignment="1" applyProtection="1">
      <alignment horizontal="center" vertical="center"/>
      <protection hidden="1" locked="0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49" fontId="6" fillId="35" borderId="10" xfId="53" applyNumberFormat="1" applyFont="1" applyFill="1" applyBorder="1" applyAlignment="1" applyProtection="1">
      <alignment horizontal="center" vertical="center"/>
      <protection hidden="1"/>
    </xf>
    <xf numFmtId="165" fontId="6" fillId="35" borderId="10" xfId="53" applyNumberFormat="1" applyFont="1" applyFill="1" applyBorder="1" applyAlignment="1" applyProtection="1">
      <alignment horizontal="center" vertical="center"/>
      <protection hidden="1"/>
    </xf>
    <xf numFmtId="164" fontId="6" fillId="35" borderId="10" xfId="53" applyNumberFormat="1" applyFont="1" applyFill="1" applyBorder="1" applyAlignment="1" applyProtection="1">
      <alignment horizontal="center" vertical="center"/>
      <protection hidden="1"/>
    </xf>
    <xf numFmtId="0" fontId="5" fillId="36" borderId="10" xfId="53" applyNumberFormat="1" applyFont="1" applyFill="1" applyBorder="1" applyAlignment="1" applyProtection="1">
      <alignment horizontal="left" vertical="center" wrapText="1"/>
      <protection hidden="1"/>
    </xf>
    <xf numFmtId="165" fontId="4" fillId="36" borderId="10" xfId="53" applyNumberFormat="1" applyFont="1" applyFill="1" applyBorder="1" applyAlignment="1" applyProtection="1">
      <alignment horizontal="center" vertical="center"/>
      <protection hidden="1"/>
    </xf>
    <xf numFmtId="49" fontId="5" fillId="36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Alignment="1">
      <alignment/>
    </xf>
    <xf numFmtId="0" fontId="4" fillId="35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35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35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35" borderId="10" xfId="53" applyNumberFormat="1" applyFont="1" applyFill="1" applyBorder="1" applyAlignment="1" applyProtection="1">
      <alignment horizontal="center" vertical="center"/>
      <protection hidden="1"/>
    </xf>
    <xf numFmtId="165" fontId="4" fillId="35" borderId="10" xfId="53" applyNumberFormat="1" applyFont="1" applyFill="1" applyBorder="1" applyAlignment="1" applyProtection="1">
      <alignment horizontal="center" vertical="center"/>
      <protection hidden="1"/>
    </xf>
    <xf numFmtId="164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1" fillId="0" borderId="10" xfId="53" applyNumberFormat="1" applyFont="1" applyFill="1" applyBorder="1" applyAlignment="1" applyProtection="1">
      <alignment horizontal="center" vertical="center"/>
      <protection hidden="1"/>
    </xf>
    <xf numFmtId="49" fontId="10" fillId="0" borderId="10" xfId="53" applyNumberFormat="1" applyFont="1" applyFill="1" applyBorder="1" applyAlignment="1" applyProtection="1">
      <alignment horizontal="center" vertical="center"/>
      <protection hidden="1"/>
    </xf>
    <xf numFmtId="165" fontId="11" fillId="0" borderId="10" xfId="53" applyNumberFormat="1" applyFont="1" applyFill="1" applyBorder="1" applyAlignment="1" applyProtection="1">
      <alignment horizontal="center" vertical="center"/>
      <protection hidden="1"/>
    </xf>
    <xf numFmtId="49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36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36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6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6" borderId="10" xfId="53" applyNumberFormat="1" applyFont="1" applyFill="1" applyBorder="1" applyAlignment="1" applyProtection="1">
      <alignment horizontal="center" vertical="center"/>
      <protection hidden="1"/>
    </xf>
    <xf numFmtId="165" fontId="2" fillId="36" borderId="10" xfId="53" applyNumberFormat="1" applyFont="1" applyFill="1" applyBorder="1" applyAlignment="1" applyProtection="1">
      <alignment horizontal="center" vertical="center"/>
      <protection hidden="1"/>
    </xf>
    <xf numFmtId="164" fontId="2" fillId="36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49" fontId="2" fillId="0" borderId="13" xfId="5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/>
    </xf>
    <xf numFmtId="4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 wrapText="1"/>
    </xf>
    <xf numFmtId="165" fontId="5" fillId="35" borderId="10" xfId="53" applyNumberFormat="1" applyFont="1" applyFill="1" applyBorder="1" applyAlignment="1" applyProtection="1">
      <alignment horizontal="left" vertical="center"/>
      <protection hidden="1"/>
    </xf>
    <xf numFmtId="164" fontId="5" fillId="35" borderId="10" xfId="53" applyNumberFormat="1" applyFont="1" applyFill="1" applyBorder="1" applyAlignment="1" applyProtection="1">
      <alignment horizontal="left" vertical="center"/>
      <protection hidden="1"/>
    </xf>
    <xf numFmtId="165" fontId="4" fillId="36" borderId="10" xfId="53" applyNumberFormat="1" applyFont="1" applyFill="1" applyBorder="1" applyAlignment="1" applyProtection="1">
      <alignment horizontal="left" vertical="center"/>
      <protection hidden="1"/>
    </xf>
    <xf numFmtId="164" fontId="4" fillId="36" borderId="10" xfId="53" applyNumberFormat="1" applyFont="1" applyFill="1" applyBorder="1" applyAlignment="1" applyProtection="1">
      <alignment horizontal="left" vertical="center"/>
      <protection hidden="1"/>
    </xf>
    <xf numFmtId="164" fontId="2" fillId="36" borderId="10" xfId="53" applyNumberFormat="1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>
      <alignment horizontal="center" vertical="center"/>
    </xf>
    <xf numFmtId="165" fontId="6" fillId="0" borderId="10" xfId="53" applyNumberFormat="1" applyFont="1" applyFill="1" applyBorder="1" applyAlignment="1" applyProtection="1">
      <alignment horizontal="center" vertical="center"/>
      <protection hidden="1"/>
    </xf>
    <xf numFmtId="165" fontId="4" fillId="0" borderId="10" xfId="53" applyNumberFormat="1" applyFont="1" applyFill="1" applyBorder="1" applyAlignment="1" applyProtection="1">
      <alignment horizontal="left" vertical="center"/>
      <protection hidden="1"/>
    </xf>
    <xf numFmtId="164" fontId="4" fillId="0" borderId="10" xfId="53" applyNumberFormat="1" applyFont="1" applyFill="1" applyBorder="1" applyAlignment="1" applyProtection="1">
      <alignment horizontal="left" vertical="center"/>
      <protection hidden="1"/>
    </xf>
    <xf numFmtId="164" fontId="2" fillId="0" borderId="10" xfId="53" applyNumberFormat="1" applyFont="1" applyFill="1" applyBorder="1" applyAlignment="1" applyProtection="1">
      <alignment horizontal="left" vertical="center"/>
      <protection hidden="1"/>
    </xf>
    <xf numFmtId="0" fontId="4" fillId="0" borderId="10" xfId="0" applyFont="1" applyBorder="1" applyAlignment="1">
      <alignment horizontal="center" vertical="center"/>
    </xf>
    <xf numFmtId="49" fontId="4" fillId="0" borderId="10" xfId="53" applyNumberFormat="1" applyFont="1" applyFill="1" applyBorder="1" applyAlignment="1" applyProtection="1">
      <alignment horizontal="left" vertical="center"/>
      <protection hidden="1"/>
    </xf>
    <xf numFmtId="0" fontId="2" fillId="35" borderId="10" xfId="0" applyFont="1" applyFill="1" applyBorder="1" applyAlignment="1">
      <alignment horizontal="center" vertical="center"/>
    </xf>
    <xf numFmtId="49" fontId="2" fillId="35" borderId="10" xfId="53" applyNumberFormat="1" applyFont="1" applyFill="1" applyBorder="1" applyAlignment="1" applyProtection="1">
      <alignment horizontal="center" vertical="center" wrapText="1"/>
      <protection hidden="1"/>
    </xf>
    <xf numFmtId="165" fontId="2" fillId="35" borderId="10" xfId="53" applyNumberFormat="1" applyFont="1" applyFill="1" applyBorder="1" applyAlignment="1" applyProtection="1">
      <alignment horizontal="left" vertical="center"/>
      <protection hidden="1"/>
    </xf>
    <xf numFmtId="164" fontId="2" fillId="35" borderId="10" xfId="53" applyNumberFormat="1" applyFont="1" applyFill="1" applyBorder="1" applyAlignment="1" applyProtection="1">
      <alignment horizontal="left" vertical="center"/>
      <protection hidden="1"/>
    </xf>
    <xf numFmtId="164" fontId="4" fillId="35" borderId="10" xfId="53" applyNumberFormat="1" applyFont="1" applyFill="1" applyBorder="1" applyAlignment="1" applyProtection="1">
      <alignment horizontal="left" vertical="center"/>
      <protection hidden="1"/>
    </xf>
    <xf numFmtId="165" fontId="5" fillId="36" borderId="10" xfId="53" applyNumberFormat="1" applyFont="1" applyFill="1" applyBorder="1" applyAlignment="1" applyProtection="1">
      <alignment horizontal="center" vertical="center"/>
      <protection hidden="1"/>
    </xf>
    <xf numFmtId="167" fontId="5" fillId="36" borderId="10" xfId="53" applyNumberFormat="1" applyFont="1" applyFill="1" applyBorder="1" applyAlignment="1" applyProtection="1">
      <alignment horizontal="center" vertical="center"/>
      <protection hidden="1"/>
    </xf>
    <xf numFmtId="164" fontId="5" fillId="36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6" fillId="0" borderId="0" xfId="53" applyFont="1" applyFill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left" vertical="center"/>
      <protection/>
    </xf>
    <xf numFmtId="167" fontId="6" fillId="0" borderId="10" xfId="53" applyNumberFormat="1" applyFont="1" applyFill="1" applyBorder="1" applyAlignment="1" applyProtection="1">
      <alignment horizontal="center" vertical="center"/>
      <protection hidden="1"/>
    </xf>
    <xf numFmtId="164" fontId="6" fillId="0" borderId="10" xfId="53" applyNumberFormat="1" applyFont="1" applyFill="1" applyBorder="1" applyAlignment="1" applyProtection="1">
      <alignment horizontal="center" vertical="center"/>
      <protection hidden="1"/>
    </xf>
    <xf numFmtId="49" fontId="2" fillId="0" borderId="12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left" vertical="center"/>
    </xf>
    <xf numFmtId="1" fontId="2" fillId="0" borderId="10" xfId="53" applyNumberFormat="1" applyFont="1" applyFill="1" applyBorder="1" applyAlignment="1" applyProtection="1">
      <alignment horizontal="center" vertical="center"/>
      <protection hidden="1"/>
    </xf>
    <xf numFmtId="164" fontId="2" fillId="0" borderId="10" xfId="53" applyNumberFormat="1" applyFont="1" applyFill="1" applyBorder="1" applyAlignment="1" applyProtection="1">
      <alignment horizontal="right" vertical="center"/>
      <protection hidden="1"/>
    </xf>
    <xf numFmtId="1" fontId="2" fillId="35" borderId="10" xfId="53" applyNumberFormat="1" applyFont="1" applyFill="1" applyBorder="1" applyAlignment="1" applyProtection="1">
      <alignment horizontal="center" vertical="center"/>
      <protection hidden="1"/>
    </xf>
    <xf numFmtId="164" fontId="2" fillId="35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165" fontId="2" fillId="0" borderId="10" xfId="53" applyNumberFormat="1" applyFont="1" applyFill="1" applyBorder="1" applyAlignment="1" applyProtection="1">
      <alignment horizontal="left" vertical="center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/>
    </xf>
    <xf numFmtId="165" fontId="4" fillId="0" borderId="10" xfId="53" applyNumberFormat="1" applyFont="1" applyFill="1" applyBorder="1" applyAlignment="1" applyProtection="1">
      <alignment horizontal="center" vertical="center"/>
      <protection hidden="1"/>
    </xf>
    <xf numFmtId="165" fontId="10" fillId="0" borderId="10" xfId="53" applyNumberFormat="1" applyFont="1" applyFill="1" applyBorder="1" applyAlignment="1" applyProtection="1">
      <alignment horizontal="center" vertical="center"/>
      <protection hidden="1"/>
    </xf>
    <xf numFmtId="49" fontId="11" fillId="37" borderId="10" xfId="53" applyNumberFormat="1" applyFont="1" applyFill="1" applyBorder="1" applyAlignment="1" applyProtection="1">
      <alignment horizontal="center" vertical="center"/>
      <protection hidden="1"/>
    </xf>
    <xf numFmtId="165" fontId="11" fillId="37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/>
    </xf>
    <xf numFmtId="0" fontId="10" fillId="0" borderId="0" xfId="0" applyFont="1" applyFill="1" applyAlignment="1">
      <alignment horizontal="center" vertical="center"/>
    </xf>
    <xf numFmtId="165" fontId="11" fillId="0" borderId="13" xfId="53" applyNumberFormat="1" applyFont="1" applyFill="1" applyBorder="1" applyAlignment="1" applyProtection="1">
      <alignment horizontal="center" vertical="center"/>
      <protection hidden="1"/>
    </xf>
    <xf numFmtId="164" fontId="11" fillId="0" borderId="10" xfId="53" applyNumberFormat="1" applyFont="1" applyFill="1" applyBorder="1" applyAlignment="1" applyProtection="1">
      <alignment horizontal="center" vertical="center"/>
      <protection hidden="1"/>
    </xf>
    <xf numFmtId="4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164" fontId="2" fillId="0" borderId="1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35" borderId="10" xfId="53" applyNumberFormat="1" applyFont="1" applyFill="1" applyBorder="1" applyAlignment="1" applyProtection="1">
      <alignment horizontal="center" vertical="center"/>
      <protection hidden="1"/>
    </xf>
    <xf numFmtId="164" fontId="4" fillId="0" borderId="10" xfId="53" applyNumberFormat="1" applyFont="1" applyFill="1" applyBorder="1" applyAlignment="1" applyProtection="1">
      <alignment horizontal="center" vertical="center"/>
      <protection hidden="1"/>
    </xf>
    <xf numFmtId="4" fontId="4" fillId="36" borderId="10" xfId="53" applyNumberFormat="1" applyFont="1" applyFill="1" applyBorder="1" applyAlignment="1" applyProtection="1">
      <alignment horizontal="center" vertical="center"/>
      <protection hidden="1"/>
    </xf>
    <xf numFmtId="49" fontId="4" fillId="34" borderId="10" xfId="0" applyNumberFormat="1" applyFont="1" applyFill="1" applyBorder="1" applyAlignment="1">
      <alignment horizontal="center" vertical="center"/>
    </xf>
    <xf numFmtId="4" fontId="5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53" applyFont="1" applyFill="1" applyBorder="1" applyAlignment="1" applyProtection="1">
      <alignment horizontal="center" vertical="center"/>
      <protection hidden="1"/>
    </xf>
    <xf numFmtId="49" fontId="2" fillId="34" borderId="10" xfId="53" applyNumberFormat="1" applyFont="1" applyFill="1" applyBorder="1" applyAlignment="1" applyProtection="1">
      <alignment horizontal="center" vertical="center"/>
      <protection hidden="1"/>
    </xf>
    <xf numFmtId="0" fontId="2" fillId="34" borderId="10" xfId="53" applyFont="1" applyFill="1" applyBorder="1" applyAlignment="1" applyProtection="1">
      <alignment horizontal="center" vertical="center"/>
      <protection hidden="1"/>
    </xf>
    <xf numFmtId="0" fontId="2" fillId="35" borderId="10" xfId="53" applyFont="1" applyFill="1" applyBorder="1" applyAlignment="1" applyProtection="1">
      <alignment horizontal="center" vertical="center"/>
      <protection hidden="1"/>
    </xf>
    <xf numFmtId="4" fontId="4" fillId="35" borderId="10" xfId="53" applyNumberFormat="1" applyFont="1" applyFill="1" applyBorder="1" applyAlignment="1" applyProtection="1">
      <alignment horizontal="center" vertical="center"/>
      <protection hidden="1"/>
    </xf>
    <xf numFmtId="164" fontId="4" fillId="35" borderId="10" xfId="53" applyNumberFormat="1" applyFont="1" applyFill="1" applyBorder="1" applyAlignment="1" applyProtection="1">
      <alignment horizontal="center" vertical="center"/>
      <protection hidden="1" locked="0"/>
    </xf>
    <xf numFmtId="0" fontId="2" fillId="36" borderId="10" xfId="53" applyFont="1" applyFill="1" applyBorder="1" applyAlignment="1" applyProtection="1">
      <alignment horizontal="center" vertical="center"/>
      <protection hidden="1"/>
    </xf>
    <xf numFmtId="164" fontId="4" fillId="36" borderId="1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53" applyFont="1" applyFill="1" applyBorder="1" applyAlignment="1" applyProtection="1">
      <alignment horizontal="center" vertical="center"/>
      <protection hidden="1"/>
    </xf>
    <xf numFmtId="4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36" borderId="10" xfId="53" applyFont="1" applyFill="1" applyBorder="1" applyAlignment="1">
      <alignment horizontal="center" vertical="center"/>
      <protection/>
    </xf>
    <xf numFmtId="4" fontId="4" fillId="36" borderId="10" xfId="53" applyNumberFormat="1" applyFont="1" applyFill="1" applyBorder="1" applyAlignment="1">
      <alignment horizontal="center" vertical="center"/>
      <protection/>
    </xf>
    <xf numFmtId="164" fontId="4" fillId="36" borderId="10" xfId="53" applyNumberFormat="1" applyFont="1" applyFill="1" applyBorder="1" applyAlignment="1">
      <alignment horizontal="center" vertical="center"/>
      <protection/>
    </xf>
    <xf numFmtId="4" fontId="2" fillId="0" borderId="10" xfId="0" applyNumberFormat="1" applyFont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 vertical="center"/>
    </xf>
    <xf numFmtId="164" fontId="4" fillId="38" borderId="10" xfId="0" applyNumberFormat="1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49" fontId="4" fillId="39" borderId="10" xfId="0" applyNumberFormat="1" applyFont="1" applyFill="1" applyBorder="1" applyAlignment="1">
      <alignment horizontal="center" vertical="center"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vertical="center"/>
      <protection/>
    </xf>
    <xf numFmtId="49" fontId="1" fillId="0" borderId="0" xfId="53" applyNumberFormat="1" applyFont="1" applyFill="1" applyAlignment="1">
      <alignment horizontal="center" vertical="center"/>
      <protection/>
    </xf>
    <xf numFmtId="164" fontId="1" fillId="0" borderId="0" xfId="53" applyNumberFormat="1" applyFont="1" applyFill="1" applyAlignment="1">
      <alignment vertical="center"/>
      <protection/>
    </xf>
    <xf numFmtId="4" fontId="1" fillId="0" borderId="0" xfId="53" applyNumberFormat="1" applyFont="1" applyFill="1" applyAlignment="1">
      <alignment horizontal="center" vertical="center"/>
      <protection/>
    </xf>
    <xf numFmtId="4" fontId="13" fillId="0" borderId="0" xfId="53" applyNumberFormat="1" applyFont="1" applyFill="1" applyAlignment="1">
      <alignment horizontal="center" vertical="center"/>
      <protection/>
    </xf>
    <xf numFmtId="0" fontId="13" fillId="0" borderId="0" xfId="53" applyFont="1" applyFill="1" applyAlignment="1">
      <alignment vertical="center"/>
      <protection/>
    </xf>
    <xf numFmtId="0" fontId="10" fillId="0" borderId="0" xfId="53" applyFont="1" applyFill="1" applyProtection="1">
      <alignment/>
      <protection hidden="1"/>
    </xf>
    <xf numFmtId="0" fontId="10" fillId="0" borderId="0" xfId="53" applyFont="1" applyFill="1" applyAlignment="1" applyProtection="1">
      <alignment vertical="center"/>
      <protection hidden="1"/>
    </xf>
    <xf numFmtId="0" fontId="1" fillId="0" borderId="0" xfId="53" applyFont="1" applyFill="1" applyProtection="1">
      <alignment/>
      <protection hidden="1"/>
    </xf>
    <xf numFmtId="0" fontId="1" fillId="0" borderId="0" xfId="53" applyFont="1" applyFill="1" applyAlignment="1" applyProtection="1">
      <alignment vertical="center"/>
      <protection hidden="1"/>
    </xf>
    <xf numFmtId="49" fontId="1" fillId="0" borderId="0" xfId="53" applyNumberFormat="1" applyFont="1" applyFill="1" applyAlignment="1" applyProtection="1">
      <alignment horizontal="center" vertical="center"/>
      <protection hidden="1"/>
    </xf>
    <xf numFmtId="164" fontId="1" fillId="0" borderId="0" xfId="53" applyNumberFormat="1" applyFont="1" applyFill="1" applyAlignment="1" applyProtection="1">
      <alignment vertical="center"/>
      <protection hidden="1"/>
    </xf>
    <xf numFmtId="4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10" fillId="0" borderId="13" xfId="53" applyFont="1" applyFill="1" applyBorder="1" applyProtection="1">
      <alignment/>
      <protection hidden="1"/>
    </xf>
    <xf numFmtId="0" fontId="10" fillId="0" borderId="14" xfId="53" applyFont="1" applyFill="1" applyBorder="1" applyProtection="1">
      <alignment/>
      <protection hidden="1"/>
    </xf>
    <xf numFmtId="0" fontId="1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0" xfId="53" applyNumberFormat="1" applyFont="1" applyFill="1" applyBorder="1" applyAlignment="1" applyProtection="1">
      <alignment horizontal="center" vertical="center" wrapText="1"/>
      <protection hidden="1"/>
    </xf>
    <xf numFmtId="164" fontId="1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1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53" applyFont="1" applyFill="1" applyBorder="1" applyProtection="1">
      <alignment/>
      <protection hidden="1"/>
    </xf>
    <xf numFmtId="0" fontId="9" fillId="0" borderId="16" xfId="53" applyNumberFormat="1" applyFont="1" applyFill="1" applyBorder="1" applyAlignment="1" applyProtection="1">
      <alignment horizontal="center" vertical="center"/>
      <protection hidden="1"/>
    </xf>
    <xf numFmtId="0" fontId="14" fillId="40" borderId="10" xfId="53" applyNumberFormat="1" applyFont="1" applyFill="1" applyBorder="1" applyAlignment="1" applyProtection="1">
      <alignment horizontal="left" vertical="center" wrapText="1"/>
      <protection hidden="1"/>
    </xf>
    <xf numFmtId="49" fontId="14" fillId="40" borderId="10" xfId="53" applyNumberFormat="1" applyFont="1" applyFill="1" applyBorder="1" applyAlignment="1" applyProtection="1">
      <alignment horizontal="center" vertical="center"/>
      <protection hidden="1"/>
    </xf>
    <xf numFmtId="165" fontId="14" fillId="40" borderId="10" xfId="53" applyNumberFormat="1" applyFont="1" applyFill="1" applyBorder="1" applyAlignment="1" applyProtection="1">
      <alignment horizontal="center" vertical="center"/>
      <protection hidden="1"/>
    </xf>
    <xf numFmtId="164" fontId="14" fillId="40" borderId="10" xfId="53" applyNumberFormat="1" applyFont="1" applyFill="1" applyBorder="1" applyAlignment="1" applyProtection="1">
      <alignment horizontal="center" vertical="center"/>
      <protection hidden="1"/>
    </xf>
    <xf numFmtId="4" fontId="14" fillId="4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7" xfId="53" applyNumberFormat="1" applyFont="1" applyFill="1" applyBorder="1" applyAlignment="1" applyProtection="1">
      <alignment horizontal="center" vertical="center"/>
      <protection hidden="1"/>
    </xf>
    <xf numFmtId="0" fontId="15" fillId="41" borderId="10" xfId="53" applyNumberFormat="1" applyFont="1" applyFill="1" applyBorder="1" applyAlignment="1" applyProtection="1">
      <alignment horizontal="left" vertical="center" wrapText="1"/>
      <protection hidden="1"/>
    </xf>
    <xf numFmtId="49" fontId="15" fillId="41" borderId="10" xfId="53" applyNumberFormat="1" applyFont="1" applyFill="1" applyBorder="1" applyAlignment="1" applyProtection="1">
      <alignment horizontal="center" vertical="center"/>
      <protection hidden="1"/>
    </xf>
    <xf numFmtId="165" fontId="15" fillId="41" borderId="10" xfId="53" applyNumberFormat="1" applyFont="1" applyFill="1" applyBorder="1" applyAlignment="1" applyProtection="1">
      <alignment horizontal="center" vertical="center"/>
      <protection hidden="1"/>
    </xf>
    <xf numFmtId="164" fontId="15" fillId="41" borderId="10" xfId="53" applyNumberFormat="1" applyFont="1" applyFill="1" applyBorder="1" applyAlignment="1" applyProtection="1">
      <alignment horizontal="center" vertical="center"/>
      <protection hidden="1"/>
    </xf>
    <xf numFmtId="164" fontId="15" fillId="41" borderId="10" xfId="53" applyNumberFormat="1" applyFont="1" applyFill="1" applyBorder="1" applyAlignment="1" applyProtection="1">
      <alignment horizontal="right" vertical="center"/>
      <protection hidden="1"/>
    </xf>
    <xf numFmtId="4" fontId="15" fillId="41" borderId="10" xfId="53" applyNumberFormat="1" applyFont="1" applyFill="1" applyBorder="1" applyAlignment="1" applyProtection="1">
      <alignment horizontal="center" vertical="center"/>
      <protection hidden="1"/>
    </xf>
    <xf numFmtId="0" fontId="8" fillId="36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36" borderId="10" xfId="53" applyNumberFormat="1" applyFont="1" applyFill="1" applyBorder="1" applyAlignment="1" applyProtection="1">
      <alignment horizontal="center" vertical="center"/>
      <protection hidden="1"/>
    </xf>
    <xf numFmtId="165" fontId="8" fillId="36" borderId="10" xfId="53" applyNumberFormat="1" applyFont="1" applyFill="1" applyBorder="1" applyAlignment="1" applyProtection="1">
      <alignment horizontal="center" vertical="center"/>
      <protection hidden="1"/>
    </xf>
    <xf numFmtId="164" fontId="8" fillId="36" borderId="10" xfId="53" applyNumberFormat="1" applyFont="1" applyFill="1" applyBorder="1" applyAlignment="1" applyProtection="1">
      <alignment horizontal="center" vertical="center"/>
      <protection hidden="1"/>
    </xf>
    <xf numFmtId="164" fontId="8" fillId="36" borderId="10" xfId="53" applyNumberFormat="1" applyFont="1" applyFill="1" applyBorder="1" applyAlignment="1" applyProtection="1">
      <alignment horizontal="right" vertical="center"/>
      <protection hidden="1"/>
    </xf>
    <xf numFmtId="4" fontId="8" fillId="36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164" fontId="7" fillId="0" borderId="10" xfId="53" applyNumberFormat="1" applyFont="1" applyFill="1" applyBorder="1" applyAlignment="1" applyProtection="1">
      <alignment horizontal="center" vertical="center"/>
      <protection hidden="1"/>
    </xf>
    <xf numFmtId="4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4" xfId="53" applyNumberFormat="1" applyFont="1" applyFill="1" applyBorder="1" applyAlignment="1" applyProtection="1">
      <alignment horizontal="center" vertical="center"/>
      <protection hidden="1"/>
    </xf>
    <xf numFmtId="0" fontId="11" fillId="0" borderId="13" xfId="53" applyNumberFormat="1" applyFont="1" applyFill="1" applyBorder="1" applyAlignment="1" applyProtection="1">
      <alignment horizontal="center" vertical="center"/>
      <protection hidden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3" applyNumberFormat="1" applyFont="1" applyFill="1" applyBorder="1" applyAlignment="1" applyProtection="1">
      <alignment horizontal="center"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164" fontId="8" fillId="0" borderId="10" xfId="53" applyNumberFormat="1" applyFont="1" applyFill="1" applyBorder="1" applyAlignment="1" applyProtection="1">
      <alignment horizontal="right" vertical="center"/>
      <protection hidden="1"/>
    </xf>
    <xf numFmtId="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7" xfId="53" applyNumberFormat="1" applyFont="1" applyFill="1" applyBorder="1" applyAlignment="1" applyProtection="1">
      <alignment horizontal="center" vertical="center"/>
      <protection hidden="1"/>
    </xf>
    <xf numFmtId="0" fontId="10" fillId="0" borderId="16" xfId="53" applyNumberFormat="1" applyFont="1" applyFill="1" applyBorder="1" applyAlignment="1" applyProtection="1">
      <alignment horizontal="center" vertical="center"/>
      <protection hidden="1"/>
    </xf>
    <xf numFmtId="164" fontId="7" fillId="0" borderId="10" xfId="53" applyNumberFormat="1" applyFont="1" applyFill="1" applyBorder="1" applyAlignment="1" applyProtection="1">
      <alignment horizontal="right" vertical="center"/>
      <protection hidden="1"/>
    </xf>
    <xf numFmtId="0" fontId="14" fillId="40" borderId="10" xfId="53" applyNumberFormat="1" applyFont="1" applyFill="1" applyBorder="1" applyAlignment="1" applyProtection="1">
      <alignment vertical="center" wrapText="1"/>
      <protection hidden="1"/>
    </xf>
    <xf numFmtId="165" fontId="14" fillId="40" borderId="10" xfId="53" applyNumberFormat="1" applyFont="1" applyFill="1" applyBorder="1" applyAlignment="1" applyProtection="1">
      <alignment vertical="center"/>
      <protection hidden="1"/>
    </xf>
    <xf numFmtId="164" fontId="14" fillId="40" borderId="10" xfId="53" applyNumberFormat="1" applyFont="1" applyFill="1" applyBorder="1" applyAlignment="1" applyProtection="1">
      <alignment vertical="center"/>
      <protection hidden="1"/>
    </xf>
    <xf numFmtId="165" fontId="7" fillId="41" borderId="10" xfId="53" applyNumberFormat="1" applyFont="1" applyFill="1" applyBorder="1" applyAlignment="1" applyProtection="1">
      <alignment horizontal="center" vertical="center"/>
      <protection hidden="1"/>
    </xf>
    <xf numFmtId="164" fontId="7" fillId="41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5" xfId="53" applyFont="1" applyFill="1" applyBorder="1" applyProtection="1">
      <alignment/>
      <protection hidden="1"/>
    </xf>
    <xf numFmtId="0" fontId="11" fillId="0" borderId="17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4" fontId="16" fillId="0" borderId="0" xfId="53" applyNumberFormat="1" applyFont="1" applyFill="1" applyAlignment="1">
      <alignment horizontal="center" vertical="center"/>
      <protection/>
    </xf>
    <xf numFmtId="0" fontId="16" fillId="0" borderId="0" xfId="53" applyFont="1" applyFill="1" applyAlignment="1">
      <alignment vertical="center"/>
      <protection/>
    </xf>
    <xf numFmtId="0" fontId="17" fillId="0" borderId="0" xfId="53" applyFont="1" applyFill="1" applyAlignment="1">
      <alignment vertical="center"/>
      <protection/>
    </xf>
    <xf numFmtId="0" fontId="17" fillId="0" borderId="0" xfId="53" applyFont="1" applyFill="1">
      <alignment/>
      <protection/>
    </xf>
    <xf numFmtId="0" fontId="8" fillId="0" borderId="15" xfId="53" applyFont="1" applyFill="1" applyBorder="1" applyProtection="1">
      <alignment/>
      <protection hidden="1"/>
    </xf>
    <xf numFmtId="0" fontId="8" fillId="0" borderId="17" xfId="53" applyNumberFormat="1" applyFont="1" applyFill="1" applyBorder="1" applyAlignment="1" applyProtection="1">
      <alignment horizontal="center" vertical="center"/>
      <protection hidden="1"/>
    </xf>
    <xf numFmtId="0" fontId="8" fillId="0" borderId="16" xfId="53" applyNumberFormat="1" applyFont="1" applyFill="1" applyBorder="1" applyAlignment="1" applyProtection="1">
      <alignment horizontal="center" vertical="center"/>
      <protection hidden="1"/>
    </xf>
    <xf numFmtId="4" fontId="8" fillId="0" borderId="0" xfId="53" applyNumberFormat="1" applyFont="1" applyFill="1" applyAlignment="1">
      <alignment horizontal="center" vertical="center"/>
      <protection/>
    </xf>
    <xf numFmtId="0" fontId="8" fillId="0" borderId="0" xfId="53" applyFont="1" applyFill="1" applyAlignment="1">
      <alignment vertical="center"/>
      <protection/>
    </xf>
    <xf numFmtId="0" fontId="18" fillId="0" borderId="0" xfId="53" applyFont="1" applyFill="1" applyAlignment="1">
      <alignment vertical="center"/>
      <protection/>
    </xf>
    <xf numFmtId="0" fontId="18" fillId="0" borderId="0" xfId="53" applyFont="1" applyFill="1">
      <alignment/>
      <protection/>
    </xf>
    <xf numFmtId="49" fontId="8" fillId="37" borderId="10" xfId="53" applyNumberFormat="1" applyFont="1" applyFill="1" applyBorder="1" applyAlignment="1" applyProtection="1">
      <alignment horizontal="center" vertical="center"/>
      <protection hidden="1"/>
    </xf>
    <xf numFmtId="165" fontId="8" fillId="37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5" xfId="53" applyFont="1" applyFill="1" applyBorder="1" applyAlignment="1" applyProtection="1">
      <alignment vertical="center"/>
      <protection hidden="1"/>
    </xf>
    <xf numFmtId="49" fontId="7" fillId="37" borderId="10" xfId="53" applyNumberFormat="1" applyFont="1" applyFill="1" applyBorder="1" applyAlignment="1" applyProtection="1">
      <alignment horizontal="center" vertical="center"/>
      <protection hidden="1"/>
    </xf>
    <xf numFmtId="165" fontId="7" fillId="37" borderId="10" xfId="53" applyNumberFormat="1" applyFont="1" applyFill="1" applyBorder="1" applyAlignment="1" applyProtection="1">
      <alignment horizontal="center" vertical="center"/>
      <protection hidden="1"/>
    </xf>
    <xf numFmtId="49" fontId="15" fillId="40" borderId="10" xfId="53" applyNumberFormat="1" applyFont="1" applyFill="1" applyBorder="1" applyAlignment="1" applyProtection="1">
      <alignment horizontal="center" vertical="center"/>
      <protection hidden="1"/>
    </xf>
    <xf numFmtId="165" fontId="15" fillId="40" borderId="10" xfId="53" applyNumberFormat="1" applyFont="1" applyFill="1" applyBorder="1" applyAlignment="1" applyProtection="1">
      <alignment horizontal="center" vertical="center"/>
      <protection hidden="1"/>
    </xf>
    <xf numFmtId="164" fontId="15" fillId="40" borderId="10" xfId="53" applyNumberFormat="1" applyFont="1" applyFill="1" applyBorder="1" applyAlignment="1" applyProtection="1">
      <alignment horizontal="center" vertical="center"/>
      <protection hidden="1"/>
    </xf>
    <xf numFmtId="164" fontId="15" fillId="40" borderId="10" xfId="53" applyNumberFormat="1" applyFont="1" applyFill="1" applyBorder="1" applyAlignment="1" applyProtection="1">
      <alignment horizontal="right" vertical="center"/>
      <protection hidden="1"/>
    </xf>
    <xf numFmtId="4" fontId="15" fillId="4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5" xfId="53" applyFont="1" applyFill="1" applyBorder="1" applyProtection="1">
      <alignment/>
      <protection hidden="1"/>
    </xf>
    <xf numFmtId="0" fontId="19" fillId="0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0" xfId="53" applyNumberFormat="1" applyFont="1" applyFill="1" applyBorder="1" applyAlignment="1" applyProtection="1">
      <alignment horizontal="center" vertical="center"/>
      <protection hidden="1"/>
    </xf>
    <xf numFmtId="4" fontId="20" fillId="0" borderId="0" xfId="53" applyNumberFormat="1" applyFont="1" applyFill="1" applyAlignment="1">
      <alignment horizontal="center" vertical="center"/>
      <protection/>
    </xf>
    <xf numFmtId="0" fontId="20" fillId="0" borderId="0" xfId="53" applyFont="1" applyFill="1" applyAlignment="1">
      <alignment vertical="center"/>
      <protection/>
    </xf>
    <xf numFmtId="0" fontId="21" fillId="0" borderId="0" xfId="53" applyFont="1" applyFill="1" applyAlignment="1">
      <alignment vertical="center"/>
      <protection/>
    </xf>
    <xf numFmtId="0" fontId="21" fillId="0" borderId="0" xfId="53" applyFont="1" applyFill="1">
      <alignment/>
      <protection/>
    </xf>
    <xf numFmtId="0" fontId="11" fillId="0" borderId="0" xfId="53" applyNumberFormat="1" applyFont="1" applyFill="1" applyBorder="1" applyAlignment="1" applyProtection="1">
      <alignment horizontal="center" vertical="center"/>
      <protection hidden="1"/>
    </xf>
    <xf numFmtId="165" fontId="15" fillId="41" borderId="10" xfId="53" applyNumberFormat="1" applyFont="1" applyFill="1" applyBorder="1" applyAlignment="1" applyProtection="1">
      <alignment horizontal="left" vertical="center"/>
      <protection hidden="1"/>
    </xf>
    <xf numFmtId="164" fontId="15" fillId="41" borderId="10" xfId="53" applyNumberFormat="1" applyFont="1" applyFill="1" applyBorder="1" applyAlignment="1" applyProtection="1">
      <alignment horizontal="left" vertical="center"/>
      <protection hidden="1"/>
    </xf>
    <xf numFmtId="0" fontId="8" fillId="36" borderId="0" xfId="53" applyFont="1" applyFill="1" applyAlignment="1">
      <alignment horizontal="left" vertical="center" wrapText="1"/>
      <protection/>
    </xf>
    <xf numFmtId="0" fontId="8" fillId="36" borderId="10" xfId="53" applyFont="1" applyFill="1" applyBorder="1" applyAlignment="1">
      <alignment horizontal="center" vertical="center"/>
      <protection/>
    </xf>
    <xf numFmtId="165" fontId="7" fillId="0" borderId="10" xfId="53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Alignment="1">
      <alignment horizontal="left" vertical="center"/>
    </xf>
    <xf numFmtId="4" fontId="7" fillId="0" borderId="0" xfId="53" applyNumberFormat="1" applyFont="1" applyFill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0" fontId="22" fillId="0" borderId="0" xfId="0" applyFont="1" applyAlignment="1">
      <alignment horizontal="left" vertical="center"/>
    </xf>
    <xf numFmtId="0" fontId="9" fillId="0" borderId="0" xfId="53" applyNumberFormat="1" applyFont="1" applyFill="1" applyBorder="1" applyAlignment="1" applyProtection="1">
      <alignment horizontal="center" vertical="center"/>
      <protection hidden="1"/>
    </xf>
    <xf numFmtId="164" fontId="7" fillId="0" borderId="10" xfId="53" applyNumberFormat="1" applyFont="1" applyFill="1" applyBorder="1" applyAlignment="1" applyProtection="1">
      <alignment horizontal="right" vertical="center"/>
      <protection hidden="1" locked="0"/>
    </xf>
    <xf numFmtId="0" fontId="15" fillId="41" borderId="10" xfId="53" applyNumberFormat="1" applyFont="1" applyFill="1" applyBorder="1" applyAlignment="1" applyProtection="1">
      <alignment horizontal="center" vertical="center" wrapText="1"/>
      <protection hidden="1"/>
    </xf>
    <xf numFmtId="4" fontId="15" fillId="41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6" borderId="10" xfId="0" applyFont="1" applyFill="1" applyBorder="1" applyAlignment="1">
      <alignment horizontal="justify" vertical="center"/>
    </xf>
    <xf numFmtId="49" fontId="7" fillId="36" borderId="10" xfId="53" applyNumberFormat="1" applyFont="1" applyFill="1" applyBorder="1" applyAlignment="1" applyProtection="1">
      <alignment horizontal="center" vertical="center"/>
      <protection hidden="1"/>
    </xf>
    <xf numFmtId="165" fontId="7" fillId="36" borderId="10" xfId="53" applyNumberFormat="1" applyFont="1" applyFill="1" applyBorder="1" applyAlignment="1" applyProtection="1">
      <alignment horizontal="center" vertical="center"/>
      <protection hidden="1"/>
    </xf>
    <xf numFmtId="164" fontId="7" fillId="36" borderId="10" xfId="53" applyNumberFormat="1" applyFont="1" applyFill="1" applyBorder="1" applyAlignment="1" applyProtection="1">
      <alignment horizontal="center" vertical="center"/>
      <protection hidden="1"/>
    </xf>
    <xf numFmtId="164" fontId="7" fillId="36" borderId="10" xfId="53" applyNumberFormat="1" applyFont="1" applyFill="1" applyBorder="1" applyAlignment="1" applyProtection="1">
      <alignment horizontal="right" vertical="center"/>
      <protection hidden="1"/>
    </xf>
    <xf numFmtId="4" fontId="7" fillId="36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 horizontal="justify" vertical="center"/>
    </xf>
    <xf numFmtId="0" fontId="8" fillId="42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42" borderId="10" xfId="53" applyNumberFormat="1" applyFont="1" applyFill="1" applyBorder="1" applyAlignment="1" applyProtection="1">
      <alignment horizontal="center" vertical="center"/>
      <protection hidden="1"/>
    </xf>
    <xf numFmtId="165" fontId="8" fillId="42" borderId="10" xfId="53" applyNumberFormat="1" applyFont="1" applyFill="1" applyBorder="1" applyAlignment="1" applyProtection="1">
      <alignment horizontal="center" vertical="center"/>
      <protection hidden="1"/>
    </xf>
    <xf numFmtId="164" fontId="8" fillId="42" borderId="10" xfId="53" applyNumberFormat="1" applyFont="1" applyFill="1" applyBorder="1" applyAlignment="1" applyProtection="1">
      <alignment horizontal="center" vertical="center"/>
      <protection hidden="1"/>
    </xf>
    <xf numFmtId="4" fontId="8" fillId="42" borderId="10" xfId="53" applyNumberFormat="1" applyFont="1" applyFill="1" applyBorder="1" applyAlignment="1" applyProtection="1">
      <alignment horizontal="center" vertical="center"/>
      <protection hidden="1"/>
    </xf>
    <xf numFmtId="4" fontId="7" fillId="0" borderId="10" xfId="53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53" applyFont="1" applyFill="1" applyProtection="1">
      <alignment/>
      <protection hidden="1"/>
    </xf>
    <xf numFmtId="0" fontId="21" fillId="0" borderId="10" xfId="53" applyFont="1" applyFill="1" applyBorder="1" applyProtection="1">
      <alignment/>
      <protection hidden="1"/>
    </xf>
    <xf numFmtId="0" fontId="21" fillId="0" borderId="11" xfId="53" applyFont="1" applyFill="1" applyBorder="1" applyProtection="1">
      <alignment/>
      <protection hidden="1"/>
    </xf>
    <xf numFmtId="0" fontId="14" fillId="38" borderId="10" xfId="53" applyFont="1" applyFill="1" applyBorder="1" applyAlignment="1" applyProtection="1">
      <alignment vertical="center"/>
      <protection hidden="1"/>
    </xf>
    <xf numFmtId="49" fontId="14" fillId="38" borderId="10" xfId="53" applyNumberFormat="1" applyFont="1" applyFill="1" applyBorder="1" applyAlignment="1" applyProtection="1">
      <alignment horizontal="center" vertical="center"/>
      <protection hidden="1"/>
    </xf>
    <xf numFmtId="166" fontId="14" fillId="38" borderId="10" xfId="53" applyNumberFormat="1" applyFont="1" applyFill="1" applyBorder="1" applyAlignment="1" applyProtection="1">
      <alignment vertical="center"/>
      <protection hidden="1"/>
    </xf>
    <xf numFmtId="0" fontId="1" fillId="0" borderId="0" xfId="53" applyFont="1" applyFill="1" applyBorder="1" applyProtection="1">
      <alignment/>
      <protection hidden="1"/>
    </xf>
    <xf numFmtId="0" fontId="14" fillId="39" borderId="10" xfId="53" applyFont="1" applyFill="1" applyBorder="1" applyAlignment="1" applyProtection="1">
      <alignment vertical="center"/>
      <protection hidden="1"/>
    </xf>
    <xf numFmtId="49" fontId="7" fillId="39" borderId="10" xfId="53" applyNumberFormat="1" applyFont="1" applyFill="1" applyBorder="1" applyAlignment="1" applyProtection="1">
      <alignment horizontal="center" vertical="center"/>
      <protection hidden="1"/>
    </xf>
    <xf numFmtId="0" fontId="7" fillId="39" borderId="10" xfId="53" applyFont="1" applyFill="1" applyBorder="1" applyAlignment="1" applyProtection="1">
      <alignment vertical="center"/>
      <protection hidden="1"/>
    </xf>
    <xf numFmtId="164" fontId="14" fillId="39" borderId="10" xfId="53" applyNumberFormat="1" applyFont="1" applyFill="1" applyBorder="1" applyAlignment="1" applyProtection="1">
      <alignment vertical="center"/>
      <protection hidden="1" locked="0"/>
    </xf>
    <xf numFmtId="4" fontId="14" fillId="39" borderId="10" xfId="53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4" fillId="41" borderId="10" xfId="0" applyNumberFormat="1" applyFont="1" applyFill="1" applyBorder="1" applyAlignment="1">
      <alignment horizontal="center" vertical="center" wrapText="1"/>
    </xf>
    <xf numFmtId="0" fontId="25" fillId="41" borderId="10" xfId="0" applyFont="1" applyFill="1" applyBorder="1" applyAlignment="1">
      <alignment horizontal="justify" vertical="center" wrapText="1"/>
    </xf>
    <xf numFmtId="4" fontId="4" fillId="41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vertical="center"/>
    </xf>
    <xf numFmtId="4" fontId="24" fillId="0" borderId="0" xfId="0" applyNumberFormat="1" applyFont="1" applyAlignment="1">
      <alignment/>
    </xf>
    <xf numFmtId="0" fontId="13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center"/>
    </xf>
    <xf numFmtId="0" fontId="23" fillId="0" borderId="12" xfId="0" applyFont="1" applyBorder="1" applyAlignment="1">
      <alignment horizontal="justify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justify" vertical="center" wrapText="1"/>
    </xf>
    <xf numFmtId="4" fontId="4" fillId="39" borderId="10" xfId="0" applyNumberFormat="1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justify" vertical="center" wrapText="1"/>
    </xf>
    <xf numFmtId="4" fontId="2" fillId="37" borderId="10" xfId="0" applyNumberFormat="1" applyFont="1" applyFill="1" applyBorder="1" applyAlignment="1">
      <alignment vertical="center"/>
    </xf>
    <xf numFmtId="0" fontId="25" fillId="39" borderId="10" xfId="0" applyFont="1" applyFill="1" applyBorder="1" applyAlignment="1">
      <alignment horizontal="justify" vertical="center" wrapText="1"/>
    </xf>
    <xf numFmtId="4" fontId="2" fillId="39" borderId="1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justify" vertical="center" wrapText="1"/>
    </xf>
    <xf numFmtId="0" fontId="28" fillId="39" borderId="0" xfId="0" applyFont="1" applyFill="1" applyAlignment="1">
      <alignment/>
    </xf>
    <xf numFmtId="0" fontId="29" fillId="0" borderId="0" xfId="0" applyFont="1" applyAlignment="1">
      <alignment/>
    </xf>
    <xf numFmtId="49" fontId="25" fillId="39" borderId="10" xfId="0" applyNumberFormat="1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16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justify" vertical="center" wrapText="1"/>
    </xf>
    <xf numFmtId="168" fontId="11" fillId="0" borderId="0" xfId="0" applyNumberFormat="1" applyFont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41" borderId="10" xfId="0" applyNumberFormat="1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justify" vertical="center" wrapText="1"/>
    </xf>
    <xf numFmtId="168" fontId="9" fillId="41" borderId="10" xfId="0" applyNumberFormat="1" applyFont="1" applyFill="1" applyBorder="1" applyAlignment="1">
      <alignment vertical="center"/>
    </xf>
    <xf numFmtId="168" fontId="9" fillId="37" borderId="0" xfId="0" applyNumberFormat="1" applyFont="1" applyFill="1" applyBorder="1" applyAlignment="1">
      <alignment vertical="center"/>
    </xf>
    <xf numFmtId="0" fontId="9" fillId="37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168" fontId="2" fillId="0" borderId="10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8" fontId="2" fillId="0" borderId="1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0" fillId="39" borderId="10" xfId="0" applyFont="1" applyFill="1" applyBorder="1" applyAlignment="1">
      <alignment horizontal="justify" vertical="center" wrapText="1"/>
    </xf>
    <xf numFmtId="168" fontId="4" fillId="39" borderId="10" xfId="0" applyNumberFormat="1" applyFont="1" applyFill="1" applyBorder="1" applyAlignment="1">
      <alignment vertical="center"/>
    </xf>
    <xf numFmtId="168" fontId="4" fillId="37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8" fontId="2" fillId="37" borderId="0" xfId="0" applyNumberFormat="1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169" fontId="4" fillId="39" borderId="10" xfId="0" applyNumberFormat="1" applyFont="1" applyFill="1" applyBorder="1" applyAlignment="1">
      <alignment vertical="center"/>
    </xf>
    <xf numFmtId="169" fontId="2" fillId="0" borderId="10" xfId="0" applyNumberFormat="1" applyFont="1" applyBorder="1" applyAlignment="1">
      <alignment vertical="center"/>
    </xf>
    <xf numFmtId="0" fontId="4" fillId="39" borderId="10" xfId="0" applyFont="1" applyFill="1" applyBorder="1" applyAlignment="1">
      <alignment horizontal="justify" vertical="center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168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0" fontId="4" fillId="0" borderId="10" xfId="0" applyNumberFormat="1" applyFont="1" applyFill="1" applyBorder="1" applyAlignment="1">
      <alignment vertical="center"/>
    </xf>
    <xf numFmtId="0" fontId="4" fillId="43" borderId="11" xfId="0" applyFont="1" applyFill="1" applyBorder="1" applyAlignment="1">
      <alignment horizontal="left" vertical="center"/>
    </xf>
    <xf numFmtId="0" fontId="4" fillId="43" borderId="18" xfId="0" applyFont="1" applyFill="1" applyBorder="1" applyAlignment="1">
      <alignment horizontal="left" vertical="center" wrapText="1"/>
    </xf>
    <xf numFmtId="170" fontId="4" fillId="43" borderId="10" xfId="0" applyNumberFormat="1" applyFont="1" applyFill="1" applyBorder="1" applyAlignment="1">
      <alignment vertical="center"/>
    </xf>
    <xf numFmtId="168" fontId="4" fillId="43" borderId="10" xfId="0" applyNumberFormat="1" applyFont="1" applyFill="1" applyBorder="1" applyAlignment="1">
      <alignment vertical="center"/>
    </xf>
    <xf numFmtId="2" fontId="4" fillId="37" borderId="10" xfId="0" applyNumberFormat="1" applyFont="1" applyFill="1" applyBorder="1" applyAlignment="1">
      <alignment vertical="center"/>
    </xf>
    <xf numFmtId="168" fontId="4" fillId="37" borderId="10" xfId="0" applyNumberFormat="1" applyFont="1" applyFill="1" applyBorder="1" applyAlignment="1">
      <alignment vertical="center"/>
    </xf>
    <xf numFmtId="16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Fill="1" applyAlignment="1">
      <alignment wrapText="1"/>
    </xf>
    <xf numFmtId="49" fontId="31" fillId="0" borderId="0" xfId="0" applyNumberFormat="1" applyFont="1" applyFill="1" applyAlignment="1">
      <alignment horizontal="center" wrapText="1"/>
    </xf>
    <xf numFmtId="168" fontId="31" fillId="0" borderId="0" xfId="0" applyNumberFormat="1" applyFont="1" applyFill="1" applyAlignment="1">
      <alignment wrapText="1"/>
    </xf>
    <xf numFmtId="0" fontId="32" fillId="37" borderId="0" xfId="0" applyFont="1" applyFill="1" applyAlignment="1">
      <alignment wrapText="1"/>
    </xf>
    <xf numFmtId="0" fontId="31" fillId="37" borderId="0" xfId="0" applyFont="1" applyFill="1" applyAlignment="1">
      <alignment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10" fillId="37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33" fillId="37" borderId="0" xfId="0" applyFont="1" applyFill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5" fillId="37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68" fontId="36" fillId="0" borderId="10" xfId="0" applyNumberFormat="1" applyFont="1" applyFill="1" applyBorder="1" applyAlignment="1">
      <alignment vertical="center" wrapText="1"/>
    </xf>
    <xf numFmtId="1" fontId="36" fillId="0" borderId="10" xfId="0" applyNumberFormat="1" applyFont="1" applyFill="1" applyBorder="1" applyAlignment="1">
      <alignment vertical="center" wrapText="1"/>
    </xf>
    <xf numFmtId="0" fontId="36" fillId="37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4" fillId="39" borderId="10" xfId="0" applyFont="1" applyFill="1" applyBorder="1" applyAlignment="1">
      <alignment horizontal="left" vertical="center" wrapText="1"/>
    </xf>
    <xf numFmtId="49" fontId="36" fillId="39" borderId="10" xfId="0" applyNumberFormat="1" applyFont="1" applyFill="1" applyBorder="1" applyAlignment="1">
      <alignment horizontal="center" vertical="center" wrapText="1"/>
    </xf>
    <xf numFmtId="49" fontId="36" fillId="39" borderId="10" xfId="0" applyNumberFormat="1" applyFont="1" applyFill="1" applyBorder="1" applyAlignment="1">
      <alignment horizontal="center" vertical="center" wrapText="1"/>
    </xf>
    <xf numFmtId="168" fontId="36" fillId="39" borderId="10" xfId="0" applyNumberFormat="1" applyFont="1" applyFill="1" applyBorder="1" applyAlignment="1">
      <alignment vertical="center" wrapText="1"/>
    </xf>
    <xf numFmtId="0" fontId="36" fillId="37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36" fillId="39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68" fontId="35" fillId="0" borderId="10" xfId="0" applyNumberFormat="1" applyFont="1" applyFill="1" applyBorder="1" applyAlignment="1">
      <alignment vertical="center" wrapText="1"/>
    </xf>
    <xf numFmtId="0" fontId="35" fillId="37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68" fontId="38" fillId="0" borderId="10" xfId="0" applyNumberFormat="1" applyFont="1" applyFill="1" applyBorder="1" applyAlignment="1">
      <alignment vertical="center" wrapText="1"/>
    </xf>
    <xf numFmtId="0" fontId="38" fillId="37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49" fontId="40" fillId="39" borderId="10" xfId="0" applyNumberFormat="1" applyFont="1" applyFill="1" applyBorder="1" applyAlignment="1">
      <alignment horizontal="center" vertical="center" wrapText="1"/>
    </xf>
    <xf numFmtId="49" fontId="41" fillId="39" borderId="10" xfId="0" applyNumberFormat="1" applyFont="1" applyFill="1" applyBorder="1" applyAlignment="1">
      <alignment horizontal="center" vertical="center" wrapText="1"/>
    </xf>
    <xf numFmtId="168" fontId="40" fillId="39" borderId="10" xfId="0" applyNumberFormat="1" applyFont="1" applyFill="1" applyBorder="1" applyAlignment="1">
      <alignment vertical="center" wrapText="1"/>
    </xf>
    <xf numFmtId="0" fontId="40" fillId="37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40" fillId="39" borderId="0" xfId="0" applyFont="1" applyFill="1" applyAlignment="1">
      <alignment wrapText="1"/>
    </xf>
    <xf numFmtId="0" fontId="4" fillId="39" borderId="10" xfId="0" applyFont="1" applyFill="1" applyBorder="1" applyAlignment="1">
      <alignment vertical="center" wrapText="1"/>
    </xf>
    <xf numFmtId="168" fontId="39" fillId="0" borderId="10" xfId="0" applyNumberFormat="1" applyFont="1" applyFill="1" applyBorder="1" applyAlignment="1">
      <alignment vertical="center" wrapText="1"/>
    </xf>
    <xf numFmtId="49" fontId="38" fillId="39" borderId="10" xfId="0" applyNumberFormat="1" applyFont="1" applyFill="1" applyBorder="1" applyAlignment="1">
      <alignment horizontal="center" vertical="center" wrapText="1"/>
    </xf>
    <xf numFmtId="49" fontId="39" fillId="39" borderId="10" xfId="0" applyNumberFormat="1" applyFont="1" applyFill="1" applyBorder="1" applyAlignment="1">
      <alignment horizontal="center" vertical="center" wrapText="1"/>
    </xf>
    <xf numFmtId="168" fontId="36" fillId="39" borderId="10" xfId="0" applyNumberFormat="1" applyFont="1" applyFill="1" applyBorder="1" applyAlignment="1">
      <alignment vertical="center" wrapText="1"/>
    </xf>
    <xf numFmtId="0" fontId="38" fillId="39" borderId="0" xfId="0" applyFont="1" applyFill="1" applyAlignment="1">
      <alignment wrapText="1"/>
    </xf>
    <xf numFmtId="168" fontId="37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36" fillId="39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2" fontId="36" fillId="39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left" vertical="center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168" fontId="37" fillId="37" borderId="10" xfId="0" applyNumberFormat="1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left" vertical="center" wrapText="1"/>
    </xf>
    <xf numFmtId="49" fontId="39" fillId="37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Fill="1" applyBorder="1" applyAlignment="1">
      <alignment vertical="center" wrapText="1"/>
    </xf>
    <xf numFmtId="2" fontId="40" fillId="0" borderId="10" xfId="0" applyNumberFormat="1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left" vertical="center" wrapText="1"/>
    </xf>
    <xf numFmtId="168" fontId="41" fillId="39" borderId="10" xfId="0" applyNumberFormat="1" applyFont="1" applyFill="1" applyBorder="1" applyAlignment="1">
      <alignment vertical="center" wrapText="1"/>
    </xf>
    <xf numFmtId="49" fontId="40" fillId="37" borderId="10" xfId="0" applyNumberFormat="1" applyFont="1" applyFill="1" applyBorder="1" applyAlignment="1">
      <alignment horizontal="center" vertical="center" wrapText="1"/>
    </xf>
    <xf numFmtId="49" fontId="41" fillId="37" borderId="10" xfId="0" applyNumberFormat="1" applyFont="1" applyFill="1" applyBorder="1" applyAlignment="1">
      <alignment horizontal="center" vertical="center" wrapText="1"/>
    </xf>
    <xf numFmtId="168" fontId="39" fillId="37" borderId="10" xfId="0" applyNumberFormat="1" applyFont="1" applyFill="1" applyBorder="1" applyAlignment="1">
      <alignment vertical="center" wrapText="1"/>
    </xf>
    <xf numFmtId="168" fontId="41" fillId="0" borderId="10" xfId="0" applyNumberFormat="1" applyFont="1" applyFill="1" applyBorder="1" applyAlignment="1">
      <alignment vertical="center" wrapText="1"/>
    </xf>
    <xf numFmtId="0" fontId="36" fillId="35" borderId="10" xfId="0" applyFont="1" applyFill="1" applyBorder="1" applyAlignment="1">
      <alignment vertical="center" wrapText="1"/>
    </xf>
    <xf numFmtId="49" fontId="36" fillId="35" borderId="10" xfId="0" applyNumberFormat="1" applyFont="1" applyFill="1" applyBorder="1" applyAlignment="1">
      <alignment horizontal="center" vertical="center" wrapText="1"/>
    </xf>
    <xf numFmtId="169" fontId="36" fillId="35" borderId="10" xfId="0" applyNumberFormat="1" applyFont="1" applyFill="1" applyBorder="1" applyAlignment="1">
      <alignment vertical="center" wrapText="1"/>
    </xf>
    <xf numFmtId="1" fontId="36" fillId="35" borderId="10" xfId="0" applyNumberFormat="1" applyFont="1" applyFill="1" applyBorder="1" applyAlignment="1">
      <alignment vertical="center" wrapText="1"/>
    </xf>
    <xf numFmtId="168" fontId="36" fillId="35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34" fillId="37" borderId="13" xfId="0" applyNumberFormat="1" applyFont="1" applyFill="1" applyBorder="1" applyAlignment="1">
      <alignment horizontal="center" wrapText="1"/>
    </xf>
    <xf numFmtId="49" fontId="34" fillId="37" borderId="10" xfId="0" applyNumberFormat="1" applyFont="1" applyFill="1" applyBorder="1" applyAlignment="1">
      <alignment horizontal="center" wrapText="1"/>
    </xf>
    <xf numFmtId="170" fontId="34" fillId="37" borderId="10" xfId="0" applyNumberFormat="1" applyFont="1" applyFill="1" applyBorder="1" applyAlignment="1">
      <alignment wrapText="1"/>
    </xf>
    <xf numFmtId="168" fontId="34" fillId="37" borderId="10" xfId="0" applyNumberFormat="1" applyFont="1" applyFill="1" applyBorder="1" applyAlignment="1">
      <alignment wrapText="1"/>
    </xf>
    <xf numFmtId="0" fontId="34" fillId="37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4" fillId="0" borderId="1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34" fillId="37" borderId="18" xfId="0" applyNumberFormat="1" applyFont="1" applyFill="1" applyBorder="1" applyAlignment="1">
      <alignment horizontal="center" wrapText="1"/>
    </xf>
    <xf numFmtId="0" fontId="34" fillId="43" borderId="12" xfId="0" applyFont="1" applyFill="1" applyBorder="1" applyAlignment="1">
      <alignment wrapText="1"/>
    </xf>
    <xf numFmtId="49" fontId="34" fillId="43" borderId="12" xfId="0" applyNumberFormat="1" applyFont="1" applyFill="1" applyBorder="1" applyAlignment="1">
      <alignment horizontal="center" wrapText="1"/>
    </xf>
    <xf numFmtId="49" fontId="34" fillId="43" borderId="10" xfId="0" applyNumberFormat="1" applyFont="1" applyFill="1" applyBorder="1" applyAlignment="1">
      <alignment horizontal="center" wrapText="1"/>
    </xf>
    <xf numFmtId="170" fontId="34" fillId="43" borderId="10" xfId="0" applyNumberFormat="1" applyFont="1" applyFill="1" applyBorder="1" applyAlignment="1">
      <alignment wrapText="1"/>
    </xf>
    <xf numFmtId="168" fontId="34" fillId="43" borderId="10" xfId="0" applyNumberFormat="1" applyFont="1" applyFill="1" applyBorder="1" applyAlignment="1">
      <alignment wrapText="1"/>
    </xf>
    <xf numFmtId="0" fontId="34" fillId="37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49" fontId="31" fillId="37" borderId="0" xfId="0" applyNumberFormat="1" applyFont="1" applyFill="1" applyAlignment="1">
      <alignment horizontal="center" wrapText="1"/>
    </xf>
    <xf numFmtId="168" fontId="31" fillId="37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4" fillId="44" borderId="10" xfId="53" applyNumberFormat="1" applyFont="1" applyFill="1" applyBorder="1" applyAlignment="1" applyProtection="1">
      <alignment vertical="center" wrapText="1"/>
      <protection hidden="1"/>
    </xf>
    <xf numFmtId="0" fontId="4" fillId="44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44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44" borderId="10" xfId="53" applyNumberFormat="1" applyFont="1" applyFill="1" applyBorder="1" applyAlignment="1" applyProtection="1">
      <alignment horizontal="center" vertical="center"/>
      <protection hidden="1"/>
    </xf>
    <xf numFmtId="165" fontId="4" fillId="44" borderId="10" xfId="53" applyNumberFormat="1" applyFont="1" applyFill="1" applyBorder="1" applyAlignment="1" applyProtection="1">
      <alignment horizontal="center" vertical="center"/>
      <protection hidden="1"/>
    </xf>
    <xf numFmtId="164" fontId="4" fillId="44" borderId="10" xfId="53" applyNumberFormat="1" applyFont="1" applyFill="1" applyBorder="1" applyAlignment="1" applyProtection="1">
      <alignment horizontal="center" vertical="center"/>
      <protection hidden="1"/>
    </xf>
    <xf numFmtId="164" fontId="4" fillId="44" borderId="10" xfId="53" applyNumberFormat="1" applyFont="1" applyFill="1" applyBorder="1" applyAlignment="1" applyProtection="1">
      <alignment horizontal="center" vertical="center"/>
      <protection hidden="1" locked="0"/>
    </xf>
    <xf numFmtId="0" fontId="4" fillId="44" borderId="10" xfId="53" applyNumberFormat="1" applyFont="1" applyFill="1" applyBorder="1" applyAlignment="1" applyProtection="1">
      <alignment horizontal="left" vertical="center" wrapText="1"/>
      <protection hidden="1"/>
    </xf>
    <xf numFmtId="49" fontId="4" fillId="44" borderId="10" xfId="53" applyNumberFormat="1" applyFont="1" applyFill="1" applyBorder="1" applyAlignment="1" applyProtection="1">
      <alignment horizontal="left" vertical="center"/>
      <protection hidden="1"/>
    </xf>
    <xf numFmtId="165" fontId="4" fillId="44" borderId="10" xfId="53" applyNumberFormat="1" applyFont="1" applyFill="1" applyBorder="1" applyAlignment="1" applyProtection="1">
      <alignment horizontal="left" vertical="center"/>
      <protection hidden="1"/>
    </xf>
    <xf numFmtId="164" fontId="4" fillId="44" borderId="10" xfId="53" applyNumberFormat="1" applyFont="1" applyFill="1" applyBorder="1" applyAlignment="1" applyProtection="1">
      <alignment horizontal="left" vertical="center"/>
      <protection hidden="1"/>
    </xf>
    <xf numFmtId="0" fontId="9" fillId="44" borderId="0" xfId="0" applyFont="1" applyFill="1" applyAlignment="1">
      <alignment vertical="center" wrapText="1"/>
    </xf>
    <xf numFmtId="1" fontId="4" fillId="44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 wrapText="1"/>
    </xf>
    <xf numFmtId="4" fontId="4" fillId="43" borderId="11" xfId="0" applyNumberFormat="1" applyFont="1" applyFill="1" applyBorder="1" applyAlignment="1">
      <alignment horizontal="center" vertical="center" wrapText="1"/>
    </xf>
    <xf numFmtId="4" fontId="4" fillId="43" borderId="2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" fontId="4" fillId="38" borderId="11" xfId="0" applyNumberFormat="1" applyFont="1" applyFill="1" applyBorder="1" applyAlignment="1">
      <alignment horizontal="center" vertical="center" wrapText="1"/>
    </xf>
    <xf numFmtId="4" fontId="4" fillId="38" borderId="2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4" fontId="4" fillId="36" borderId="11" xfId="0" applyNumberFormat="1" applyFont="1" applyFill="1" applyBorder="1" applyAlignment="1">
      <alignment horizontal="center" vertical="center" wrapText="1"/>
    </xf>
    <xf numFmtId="4" fontId="4" fillId="36" borderId="20" xfId="0" applyNumberFormat="1" applyFont="1" applyFill="1" applyBorder="1" applyAlignment="1">
      <alignment horizontal="center" vertical="center" wrapText="1"/>
    </xf>
    <xf numFmtId="164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164" fontId="4" fillId="33" borderId="11" xfId="53" applyNumberFormat="1" applyFont="1" applyFill="1" applyBorder="1" applyAlignment="1" applyProtection="1">
      <alignment horizontal="center" vertical="center"/>
      <protection hidden="1"/>
    </xf>
    <xf numFmtId="164" fontId="4" fillId="44" borderId="11" xfId="53" applyNumberFormat="1" applyFont="1" applyFill="1" applyBorder="1" applyAlignment="1" applyProtection="1">
      <alignment horizontal="center" vertical="center"/>
      <protection hidden="1"/>
    </xf>
    <xf numFmtId="164" fontId="5" fillId="35" borderId="11" xfId="53" applyNumberFormat="1" applyFont="1" applyFill="1" applyBorder="1" applyAlignment="1" applyProtection="1">
      <alignment horizontal="center" vertical="center"/>
      <protection hidden="1"/>
    </xf>
    <xf numFmtId="164" fontId="2" fillId="0" borderId="11" xfId="53" applyNumberFormat="1" applyFont="1" applyFill="1" applyBorder="1" applyAlignment="1" applyProtection="1">
      <alignment horizontal="center" vertical="center"/>
      <protection hidden="1"/>
    </xf>
    <xf numFmtId="164" fontId="4" fillId="44" borderId="11" xfId="53" applyNumberFormat="1" applyFont="1" applyFill="1" applyBorder="1" applyAlignment="1" applyProtection="1">
      <alignment horizontal="center" vertical="center"/>
      <protection hidden="1" locked="0"/>
    </xf>
    <xf numFmtId="164" fontId="4" fillId="36" borderId="11" xfId="53" applyNumberFormat="1" applyFont="1" applyFill="1" applyBorder="1" applyAlignment="1" applyProtection="1">
      <alignment horizontal="center" vertical="center"/>
      <protection hidden="1"/>
    </xf>
    <xf numFmtId="4" fontId="4" fillId="36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64" fontId="4" fillId="44" borderId="11" xfId="53" applyNumberFormat="1" applyFont="1" applyFill="1" applyBorder="1" applyAlignment="1" applyProtection="1">
      <alignment horizontal="left" vertical="center"/>
      <protection hidden="1"/>
    </xf>
    <xf numFmtId="164" fontId="6" fillId="35" borderId="11" xfId="53" applyNumberFormat="1" applyFont="1" applyFill="1" applyBorder="1" applyAlignment="1" applyProtection="1">
      <alignment horizontal="center" vertical="center"/>
      <protection hidden="1"/>
    </xf>
    <xf numFmtId="164" fontId="2" fillId="36" borderId="11" xfId="53" applyNumberFormat="1" applyFont="1" applyFill="1" applyBorder="1" applyAlignment="1" applyProtection="1">
      <alignment horizontal="center" vertical="center"/>
      <protection hidden="1"/>
    </xf>
    <xf numFmtId="164" fontId="5" fillId="35" borderId="11" xfId="53" applyNumberFormat="1" applyFont="1" applyFill="1" applyBorder="1" applyAlignment="1" applyProtection="1">
      <alignment horizontal="left" vertical="center"/>
      <protection hidden="1"/>
    </xf>
    <xf numFmtId="164" fontId="2" fillId="36" borderId="11" xfId="53" applyNumberFormat="1" applyFont="1" applyFill="1" applyBorder="1" applyAlignment="1" applyProtection="1">
      <alignment horizontal="left" vertical="center"/>
      <protection hidden="1"/>
    </xf>
    <xf numFmtId="164" fontId="2" fillId="0" borderId="11" xfId="53" applyNumberFormat="1" applyFont="1" applyFill="1" applyBorder="1" applyAlignment="1" applyProtection="1">
      <alignment horizontal="left" vertical="center"/>
      <protection hidden="1"/>
    </xf>
    <xf numFmtId="164" fontId="4" fillId="35" borderId="11" xfId="53" applyNumberFormat="1" applyFont="1" applyFill="1" applyBorder="1" applyAlignment="1" applyProtection="1">
      <alignment horizontal="center" vertical="center"/>
      <protection hidden="1"/>
    </xf>
    <xf numFmtId="164" fontId="6" fillId="0" borderId="11" xfId="53" applyNumberFormat="1" applyFont="1" applyFill="1" applyBorder="1" applyAlignment="1" applyProtection="1">
      <alignment horizontal="center" vertical="center"/>
      <protection hidden="1"/>
    </xf>
    <xf numFmtId="164" fontId="2" fillId="35" borderId="11" xfId="53" applyNumberFormat="1" applyFont="1" applyFill="1" applyBorder="1" applyAlignment="1" applyProtection="1">
      <alignment horizontal="center" vertical="center"/>
      <protection hidden="1"/>
    </xf>
    <xf numFmtId="164" fontId="5" fillId="36" borderId="11" xfId="53" applyNumberFormat="1" applyFont="1" applyFill="1" applyBorder="1" applyAlignment="1" applyProtection="1">
      <alignment horizontal="center" vertical="center"/>
      <protection hidden="1"/>
    </xf>
    <xf numFmtId="164" fontId="11" fillId="0" borderId="11" xfId="53" applyNumberFormat="1" applyFont="1" applyFill="1" applyBorder="1" applyAlignment="1" applyProtection="1">
      <alignment horizontal="center" vertical="center"/>
      <protection hidden="1"/>
    </xf>
    <xf numFmtId="164" fontId="2" fillId="0" borderId="11" xfId="53" applyNumberFormat="1" applyFont="1" applyFill="1" applyBorder="1" applyAlignment="1" applyProtection="1">
      <alignment horizontal="center" vertical="center"/>
      <protection hidden="1" locked="0"/>
    </xf>
    <xf numFmtId="4" fontId="4" fillId="34" borderId="11" xfId="53" applyNumberFormat="1" applyFont="1" applyFill="1" applyBorder="1" applyAlignment="1" applyProtection="1">
      <alignment horizontal="center" vertical="center"/>
      <protection hidden="1"/>
    </xf>
    <xf numFmtId="4" fontId="5" fillId="35" borderId="11" xfId="53" applyNumberFormat="1" applyFont="1" applyFill="1" applyBorder="1" applyAlignment="1" applyProtection="1">
      <alignment horizontal="center" vertical="center"/>
      <protection hidden="1"/>
    </xf>
    <xf numFmtId="4" fontId="5" fillId="35" borderId="11" xfId="53" applyNumberFormat="1" applyFont="1" applyFill="1" applyBorder="1" applyAlignment="1" applyProtection="1">
      <alignment horizontal="center" vertical="center" wrapText="1"/>
      <protection hidden="1"/>
    </xf>
    <xf numFmtId="4" fontId="4" fillId="36" borderId="11" xfId="53" applyNumberFormat="1" applyFont="1" applyFill="1" applyBorder="1" applyAlignment="1" applyProtection="1">
      <alignment horizontal="center" vertical="center"/>
      <protection hidden="1"/>
    </xf>
    <xf numFmtId="164" fontId="4" fillId="35" borderId="11" xfId="53" applyNumberFormat="1" applyFont="1" applyFill="1" applyBorder="1" applyAlignment="1" applyProtection="1">
      <alignment horizontal="center" vertical="center"/>
      <protection hidden="1" locked="0"/>
    </xf>
    <xf numFmtId="164" fontId="4" fillId="36" borderId="11" xfId="53" applyNumberFormat="1" applyFont="1" applyFill="1" applyBorder="1" applyAlignment="1" applyProtection="1">
      <alignment horizontal="center" vertical="center"/>
      <protection hidden="1" locked="0"/>
    </xf>
    <xf numFmtId="164" fontId="4" fillId="36" borderId="11" xfId="53" applyNumberFormat="1" applyFont="1" applyFill="1" applyBorder="1" applyAlignment="1">
      <alignment horizontal="center" vertical="center"/>
      <protection/>
    </xf>
    <xf numFmtId="4" fontId="2" fillId="0" borderId="11" xfId="0" applyNumberFormat="1" applyFont="1" applyBorder="1" applyAlignment="1">
      <alignment horizontal="center" vertical="center"/>
    </xf>
    <xf numFmtId="4" fontId="4" fillId="38" borderId="11" xfId="0" applyNumberFormat="1" applyFont="1" applyFill="1" applyBorder="1" applyAlignment="1">
      <alignment horizontal="center" vertical="center"/>
    </xf>
    <xf numFmtId="4" fontId="4" fillId="39" borderId="11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164" fontId="4" fillId="36" borderId="20" xfId="53" applyNumberFormat="1" applyFont="1" applyFill="1" applyBorder="1" applyAlignment="1" applyProtection="1">
      <alignment horizontal="center" vertical="center"/>
      <protection hidden="1"/>
    </xf>
    <xf numFmtId="164" fontId="4" fillId="44" borderId="20" xfId="53" applyNumberFormat="1" applyFont="1" applyFill="1" applyBorder="1" applyAlignment="1" applyProtection="1">
      <alignment horizontal="center" vertical="center"/>
      <protection hidden="1"/>
    </xf>
    <xf numFmtId="4" fontId="4" fillId="36" borderId="20" xfId="53" applyNumberFormat="1" applyFont="1" applyFill="1" applyBorder="1" applyAlignment="1" applyProtection="1">
      <alignment horizontal="center" vertical="center"/>
      <protection hidden="1"/>
    </xf>
    <xf numFmtId="4" fontId="4" fillId="44" borderId="20" xfId="53" applyNumberFormat="1" applyFont="1" applyFill="1" applyBorder="1" applyAlignment="1" applyProtection="1">
      <alignment horizontal="center" vertical="center"/>
      <protection hidden="1"/>
    </xf>
    <xf numFmtId="4" fontId="5" fillId="35" borderId="20" xfId="53" applyNumberFormat="1" applyFont="1" applyFill="1" applyBorder="1" applyAlignment="1" applyProtection="1">
      <alignment horizontal="center" vertical="center"/>
      <protection hidden="1"/>
    </xf>
    <xf numFmtId="4" fontId="2" fillId="36" borderId="20" xfId="53" applyNumberFormat="1" applyFont="1" applyFill="1" applyBorder="1" applyAlignment="1" applyProtection="1">
      <alignment horizontal="center" vertical="center"/>
      <protection hidden="1"/>
    </xf>
    <xf numFmtId="4" fontId="4" fillId="0" borderId="20" xfId="0" applyNumberFormat="1" applyFont="1" applyBorder="1" applyAlignment="1">
      <alignment horizontal="center" vertical="center" wrapText="1"/>
    </xf>
    <xf numFmtId="4" fontId="4" fillId="35" borderId="20" xfId="53" applyNumberFormat="1" applyFont="1" applyFill="1" applyBorder="1" applyAlignment="1" applyProtection="1">
      <alignment horizontal="center" vertical="center"/>
      <protection hidden="1"/>
    </xf>
    <xf numFmtId="4" fontId="6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164" fontId="4" fillId="33" borderId="20" xfId="53" applyNumberFormat="1" applyFont="1" applyFill="1" applyBorder="1" applyAlignment="1" applyProtection="1">
      <alignment horizontal="center" vertical="center"/>
      <protection hidden="1"/>
    </xf>
    <xf numFmtId="4" fontId="4" fillId="44" borderId="20" xfId="53" applyNumberFormat="1" applyFont="1" applyFill="1" applyBorder="1" applyAlignment="1" applyProtection="1">
      <alignment horizontal="center" vertical="center"/>
      <protection hidden="1" locked="0"/>
    </xf>
    <xf numFmtId="4" fontId="4" fillId="36" borderId="20" xfId="0" applyNumberFormat="1" applyFont="1" applyFill="1" applyBorder="1" applyAlignment="1">
      <alignment horizontal="center" vertical="center"/>
    </xf>
    <xf numFmtId="4" fontId="6" fillId="35" borderId="20" xfId="53" applyNumberFormat="1" applyFont="1" applyFill="1" applyBorder="1" applyAlignment="1" applyProtection="1">
      <alignment horizontal="center" vertical="center"/>
      <protection hidden="1"/>
    </xf>
    <xf numFmtId="4" fontId="2" fillId="35" borderId="20" xfId="53" applyNumberFormat="1" applyFont="1" applyFill="1" applyBorder="1" applyAlignment="1" applyProtection="1">
      <alignment horizontal="center" vertical="center"/>
      <protection hidden="1"/>
    </xf>
    <xf numFmtId="4" fontId="2" fillId="0" borderId="20" xfId="53" applyNumberFormat="1" applyFont="1" applyFill="1" applyBorder="1" applyAlignment="1" applyProtection="1">
      <alignment horizontal="center" vertical="center"/>
      <protection hidden="1"/>
    </xf>
    <xf numFmtId="164" fontId="5" fillId="36" borderId="20" xfId="53" applyNumberFormat="1" applyFont="1" applyFill="1" applyBorder="1" applyAlignment="1" applyProtection="1">
      <alignment horizontal="center" vertical="center"/>
      <protection hidden="1"/>
    </xf>
    <xf numFmtId="164" fontId="2" fillId="35" borderId="20" xfId="53" applyNumberFormat="1" applyFont="1" applyFill="1" applyBorder="1" applyAlignment="1" applyProtection="1">
      <alignment horizontal="center" vertical="center"/>
      <protection hidden="1"/>
    </xf>
    <xf numFmtId="4" fontId="5" fillId="35" borderId="20" xfId="53" applyNumberFormat="1" applyFont="1" applyFill="1" applyBorder="1" applyAlignment="1" applyProtection="1">
      <alignment horizontal="center" vertical="center" wrapText="1"/>
      <protection hidden="1"/>
    </xf>
    <xf numFmtId="164" fontId="4" fillId="34" borderId="20" xfId="53" applyNumberFormat="1" applyFont="1" applyFill="1" applyBorder="1" applyAlignment="1" applyProtection="1">
      <alignment horizontal="center" vertical="center"/>
      <protection hidden="1" locked="0"/>
    </xf>
    <xf numFmtId="164" fontId="4" fillId="35" borderId="20" xfId="53" applyNumberFormat="1" applyFont="1" applyFill="1" applyBorder="1" applyAlignment="1" applyProtection="1">
      <alignment horizontal="center" vertical="center"/>
      <protection hidden="1" locked="0"/>
    </xf>
    <xf numFmtId="164" fontId="4" fillId="36" borderId="20" xfId="53" applyNumberFormat="1" applyFont="1" applyFill="1" applyBorder="1" applyAlignment="1" applyProtection="1">
      <alignment horizontal="center" vertical="center"/>
      <protection hidden="1" locked="0"/>
    </xf>
    <xf numFmtId="164" fontId="4" fillId="36" borderId="20" xfId="53" applyNumberFormat="1" applyFont="1" applyFill="1" applyBorder="1" applyAlignment="1">
      <alignment horizontal="center" vertical="center"/>
      <protection/>
    </xf>
    <xf numFmtId="4" fontId="4" fillId="38" borderId="20" xfId="0" applyNumberFormat="1" applyFont="1" applyFill="1" applyBorder="1" applyAlignment="1">
      <alignment horizontal="center" vertical="center"/>
    </xf>
    <xf numFmtId="4" fontId="4" fillId="39" borderId="20" xfId="0" applyNumberFormat="1" applyFont="1" applyFill="1" applyBorder="1" applyAlignment="1">
      <alignment horizontal="center" vertical="center"/>
    </xf>
    <xf numFmtId="164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164" fontId="2" fillId="0" borderId="20" xfId="53" applyNumberFormat="1" applyFont="1" applyFill="1" applyBorder="1" applyAlignment="1" applyProtection="1">
      <alignment horizontal="center" vertical="center"/>
      <protection hidden="1"/>
    </xf>
    <xf numFmtId="4" fontId="2" fillId="0" borderId="20" xfId="0" applyNumberFormat="1" applyFont="1" applyFill="1" applyBorder="1" applyAlignment="1">
      <alignment horizontal="center" vertical="center"/>
    </xf>
    <xf numFmtId="164" fontId="6" fillId="0" borderId="20" xfId="53" applyNumberFormat="1" applyFont="1" applyFill="1" applyBorder="1" applyAlignment="1" applyProtection="1">
      <alignment horizontal="center" vertical="center"/>
      <protection hidden="1"/>
    </xf>
    <xf numFmtId="164" fontId="11" fillId="0" borderId="20" xfId="53" applyNumberFormat="1" applyFont="1" applyFill="1" applyBorder="1" applyAlignment="1" applyProtection="1">
      <alignment horizontal="center" vertical="center"/>
      <protection hidden="1"/>
    </xf>
    <xf numFmtId="0" fontId="10" fillId="0" borderId="20" xfId="53" applyNumberFormat="1" applyFont="1" applyFill="1" applyBorder="1" applyAlignment="1" applyProtection="1">
      <alignment horizontal="left" vertical="center" wrapText="1"/>
      <protection hidden="1"/>
    </xf>
    <xf numFmtId="49" fontId="11" fillId="0" borderId="20" xfId="53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/>
    </xf>
    <xf numFmtId="49" fontId="10" fillId="0" borderId="20" xfId="53" applyNumberFormat="1" applyFont="1" applyFill="1" applyBorder="1" applyAlignment="1" applyProtection="1">
      <alignment horizontal="center" vertical="center"/>
      <protection hidden="1"/>
    </xf>
    <xf numFmtId="165" fontId="11" fillId="0" borderId="20" xfId="53" applyNumberFormat="1" applyFont="1" applyFill="1" applyBorder="1" applyAlignment="1" applyProtection="1">
      <alignment horizontal="center" vertical="center"/>
      <protection hidden="1"/>
    </xf>
    <xf numFmtId="171" fontId="2" fillId="0" borderId="20" xfId="53" applyNumberFormat="1" applyFont="1" applyFill="1" applyBorder="1" applyAlignment="1" applyProtection="1">
      <alignment horizontal="center" vertical="center"/>
      <protection hidden="1"/>
    </xf>
    <xf numFmtId="49" fontId="9" fillId="0" borderId="20" xfId="53" applyNumberFormat="1" applyFont="1" applyFill="1" applyBorder="1" applyAlignment="1" applyProtection="1">
      <alignment horizontal="center" vertical="center"/>
      <protection hidden="1"/>
    </xf>
    <xf numFmtId="0" fontId="5" fillId="11" borderId="20" xfId="53" applyNumberFormat="1" applyFont="1" applyFill="1" applyBorder="1" applyAlignment="1" applyProtection="1">
      <alignment horizontal="left" vertical="center" wrapText="1"/>
      <protection hidden="1"/>
    </xf>
    <xf numFmtId="0" fontId="5" fillId="11" borderId="20" xfId="53" applyNumberFormat="1" applyFont="1" applyFill="1" applyBorder="1" applyAlignment="1" applyProtection="1">
      <alignment horizontal="center" vertical="center" wrapText="1"/>
      <protection hidden="1"/>
    </xf>
    <xf numFmtId="49" fontId="5" fillId="11" borderId="20" xfId="53" applyNumberFormat="1" applyFont="1" applyFill="1" applyBorder="1" applyAlignment="1" applyProtection="1">
      <alignment horizontal="center" vertical="center" wrapText="1"/>
      <protection hidden="1"/>
    </xf>
    <xf numFmtId="49" fontId="5" fillId="11" borderId="20" xfId="53" applyNumberFormat="1" applyFont="1" applyFill="1" applyBorder="1" applyAlignment="1" applyProtection="1">
      <alignment horizontal="center" vertical="center"/>
      <protection hidden="1"/>
    </xf>
    <xf numFmtId="165" fontId="5" fillId="11" borderId="20" xfId="53" applyNumberFormat="1" applyFont="1" applyFill="1" applyBorder="1" applyAlignment="1" applyProtection="1">
      <alignment horizontal="center" vertical="center"/>
      <protection hidden="1"/>
    </xf>
    <xf numFmtId="171" fontId="5" fillId="11" borderId="20" xfId="53" applyNumberFormat="1" applyFont="1" applyFill="1" applyBorder="1" applyAlignment="1" applyProtection="1">
      <alignment horizontal="center" vertical="center"/>
      <protection hidden="1"/>
    </xf>
    <xf numFmtId="0" fontId="4" fillId="13" borderId="20" xfId="53" applyNumberFormat="1" applyFont="1" applyFill="1" applyBorder="1" applyAlignment="1" applyProtection="1">
      <alignment horizontal="left" vertical="center" wrapText="1"/>
      <protection hidden="1"/>
    </xf>
    <xf numFmtId="0" fontId="4" fillId="13" borderId="20" xfId="53" applyNumberFormat="1" applyFont="1" applyFill="1" applyBorder="1" applyAlignment="1" applyProtection="1">
      <alignment horizontal="center" vertical="center" wrapText="1"/>
      <protection hidden="1"/>
    </xf>
    <xf numFmtId="49" fontId="4" fillId="13" borderId="20" xfId="53" applyNumberFormat="1" applyFont="1" applyFill="1" applyBorder="1" applyAlignment="1" applyProtection="1">
      <alignment horizontal="center" vertical="center" wrapText="1"/>
      <protection hidden="1"/>
    </xf>
    <xf numFmtId="49" fontId="4" fillId="13" borderId="20" xfId="53" applyNumberFormat="1" applyFont="1" applyFill="1" applyBorder="1" applyAlignment="1" applyProtection="1">
      <alignment horizontal="center" vertical="center"/>
      <protection hidden="1"/>
    </xf>
    <xf numFmtId="165" fontId="4" fillId="13" borderId="20" xfId="53" applyNumberFormat="1" applyFont="1" applyFill="1" applyBorder="1" applyAlignment="1" applyProtection="1">
      <alignment horizontal="center" vertical="center"/>
      <protection hidden="1"/>
    </xf>
    <xf numFmtId="171" fontId="4" fillId="13" borderId="20" xfId="53" applyNumberFormat="1" applyFont="1" applyFill="1" applyBorder="1" applyAlignment="1" applyProtection="1">
      <alignment horizontal="center" vertical="center"/>
      <protection hidden="1"/>
    </xf>
    <xf numFmtId="171" fontId="5" fillId="11" borderId="21" xfId="53" applyNumberFormat="1" applyFont="1" applyFill="1" applyBorder="1" applyAlignment="1" applyProtection="1">
      <alignment horizontal="center" vertical="center"/>
      <protection hidden="1"/>
    </xf>
    <xf numFmtId="171" fontId="4" fillId="13" borderId="21" xfId="53" applyNumberFormat="1" applyFont="1" applyFill="1" applyBorder="1" applyAlignment="1" applyProtection="1">
      <alignment horizontal="center" vertical="center"/>
      <protection hidden="1"/>
    </xf>
    <xf numFmtId="0" fontId="7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53" applyNumberFormat="1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>
      <alignment/>
    </xf>
    <xf numFmtId="0" fontId="44" fillId="0" borderId="0" xfId="53" applyFont="1" applyFill="1">
      <alignment/>
      <protection/>
    </xf>
    <xf numFmtId="0" fontId="7" fillId="13" borderId="20" xfId="53" applyNumberFormat="1" applyFont="1" applyFill="1" applyBorder="1" applyAlignment="1" applyProtection="1">
      <alignment horizontal="left" vertical="center" wrapText="1"/>
      <protection hidden="1"/>
    </xf>
    <xf numFmtId="49" fontId="8" fillId="13" borderId="20" xfId="53" applyNumberFormat="1" applyFont="1" applyFill="1" applyBorder="1" applyAlignment="1" applyProtection="1">
      <alignment horizontal="center" vertical="center"/>
      <protection hidden="1"/>
    </xf>
    <xf numFmtId="165" fontId="8" fillId="45" borderId="10" xfId="53" applyNumberFormat="1" applyFont="1" applyFill="1" applyBorder="1" applyAlignment="1" applyProtection="1">
      <alignment horizontal="center" vertical="center"/>
      <protection hidden="1"/>
    </xf>
    <xf numFmtId="164" fontId="7" fillId="13" borderId="10" xfId="53" applyNumberFormat="1" applyFont="1" applyFill="1" applyBorder="1" applyAlignment="1" applyProtection="1">
      <alignment horizontal="center" vertical="center"/>
      <protection hidden="1"/>
    </xf>
    <xf numFmtId="164" fontId="7" fillId="13" borderId="10" xfId="53" applyNumberFormat="1" applyFont="1" applyFill="1" applyBorder="1" applyAlignment="1" applyProtection="1">
      <alignment horizontal="right" vertical="center"/>
      <protection hidden="1"/>
    </xf>
    <xf numFmtId="4" fontId="7" fillId="13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43" borderId="10" xfId="0" applyFont="1" applyFill="1" applyBorder="1" applyAlignment="1">
      <alignment horizontal="center" vertical="center"/>
    </xf>
    <xf numFmtId="0" fontId="47" fillId="43" borderId="10" xfId="0" applyFont="1" applyFill="1" applyBorder="1" applyAlignment="1">
      <alignment horizontal="center" vertical="center" wrapText="1"/>
    </xf>
    <xf numFmtId="4" fontId="47" fillId="4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0" fillId="0" borderId="14" xfId="53" applyNumberFormat="1" applyFont="1" applyFill="1" applyBorder="1" applyAlignment="1" applyProtection="1">
      <alignment horizontal="center" vertical="center"/>
      <protection hidden="1"/>
    </xf>
    <xf numFmtId="0" fontId="10" fillId="0" borderId="16" xfId="53" applyNumberFormat="1" applyFont="1" applyFill="1" applyBorder="1" applyAlignment="1" applyProtection="1">
      <alignment horizontal="center" vertical="center"/>
      <protection hidden="1"/>
    </xf>
    <xf numFmtId="0" fontId="10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4" xfId="53" applyNumberFormat="1" applyFont="1" applyFill="1" applyBorder="1" applyAlignment="1" applyProtection="1">
      <alignment horizontal="center" vertical="center"/>
      <protection hidden="1"/>
    </xf>
    <xf numFmtId="0" fontId="9" fillId="0" borderId="16" xfId="53" applyNumberFormat="1" applyFont="1" applyFill="1" applyBorder="1" applyAlignment="1" applyProtection="1">
      <alignment horizontal="center" vertical="center"/>
      <protection hidden="1"/>
    </xf>
    <xf numFmtId="0" fontId="9" fillId="0" borderId="16" xfId="53" applyNumberFormat="1" applyFont="1" applyFill="1" applyBorder="1" applyAlignment="1" applyProtection="1">
      <alignment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4" fillId="39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8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90;&#1086;&#1085;&#1086;&#1074;&#1072;\Desktop\&#1041;&#1070;&#1044;&#1046;&#1045;&#1058;%202022-2024\&#1048;&#1047;&#1052;&#1045;&#1053;&#1045;&#1053;&#1048;&#1071;%20&#1042;%20&#1041;&#1070;&#1044;&#1046;&#1045;&#1058;\154_&#1056;_26.12.2022\&#1055;&#1088;&#1080;&#1083;&#1086;&#1078;&#1077;&#1085;&#1080;&#1103;_2022_2024_3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2022"/>
      <sheetName val="ДОХОДЫ 2023-2024"/>
      <sheetName val="Ведомка 2022"/>
      <sheetName val="Ведомка 2023-2024"/>
      <sheetName val="РАСХ 2022 по целевым статьям"/>
      <sheetName val="РАСХ 2023-2024 по цел.статьям"/>
      <sheetName val="РАЗДЕЛЫ И ПОДРАЗДЕЛЫ 2022"/>
      <sheetName val="Приложение2"/>
      <sheetName val="Приложение 5"/>
      <sheetName val="Лист1"/>
      <sheetName val="РАЗДЕЛЫ И ПОДРАЗДЕЛЫ 2023-2024"/>
      <sheetName val="ИСТОЧНИКИ 2022"/>
      <sheetName val="ИСТОЧНИКИ 2023-2024"/>
      <sheetName val="МБТ"/>
    </sheetNames>
    <sheetDataSet>
      <sheetData sheetId="2">
        <row r="136">
          <cell r="A136" t="str">
            <v>Закупка товаров, работ и услуг для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28"/>
  <sheetViews>
    <sheetView zoomScaleSheetLayoutView="85" zoomScalePageLayoutView="0" workbookViewId="0" topLeftCell="A1">
      <selection activeCell="B9" sqref="B9"/>
    </sheetView>
  </sheetViews>
  <sheetFormatPr defaultColWidth="9.00390625" defaultRowHeight="12.75"/>
  <cols>
    <col min="1" max="1" width="32.00390625" style="507" customWidth="1"/>
    <col min="2" max="2" width="54.00390625" style="507" customWidth="1"/>
    <col min="3" max="3" width="31.25390625" style="507" customWidth="1"/>
    <col min="4" max="4" width="13.125" style="510" bestFit="1" customWidth="1"/>
    <col min="5" max="16384" width="9.125" style="4" customWidth="1"/>
  </cols>
  <sheetData>
    <row r="1" ht="15">
      <c r="C1" s="507" t="s">
        <v>443</v>
      </c>
    </row>
    <row r="2" ht="45">
      <c r="C2" s="507" t="s">
        <v>440</v>
      </c>
    </row>
    <row r="3" ht="15">
      <c r="C3" s="507" t="s">
        <v>459</v>
      </c>
    </row>
    <row r="4" spans="1:4" ht="53.25" customHeight="1">
      <c r="A4" s="632" t="s">
        <v>0</v>
      </c>
      <c r="B4" s="632"/>
      <c r="C4" s="632"/>
      <c r="D4" s="633"/>
    </row>
    <row r="5" spans="1:4" ht="30">
      <c r="A5" s="309" t="s">
        <v>1</v>
      </c>
      <c r="B5" s="309" t="s">
        <v>2</v>
      </c>
      <c r="C5" s="511">
        <v>2023</v>
      </c>
      <c r="D5" s="513" t="s">
        <v>448</v>
      </c>
    </row>
    <row r="6" spans="1:4" s="46" customFormat="1" ht="25.5" customHeight="1">
      <c r="A6" s="517" t="s">
        <v>3</v>
      </c>
      <c r="B6" s="517" t="s">
        <v>4</v>
      </c>
      <c r="C6" s="518">
        <f>C7+C9+C11+C14+C16</f>
        <v>44319620</v>
      </c>
      <c r="D6" s="519">
        <f>D7+D9+D11+D14+D16</f>
        <v>0</v>
      </c>
    </row>
    <row r="7" spans="1:4" s="46" customFormat="1" ht="21" customHeight="1">
      <c r="A7" s="520" t="s">
        <v>5</v>
      </c>
      <c r="B7" s="520" t="s">
        <v>6</v>
      </c>
      <c r="C7" s="521">
        <f>C8</f>
        <v>4920000</v>
      </c>
      <c r="D7" s="522">
        <f>D8</f>
        <v>0</v>
      </c>
    </row>
    <row r="8" spans="1:4" ht="25.5" customHeight="1">
      <c r="A8" s="309" t="s">
        <v>7</v>
      </c>
      <c r="B8" s="309" t="s">
        <v>8</v>
      </c>
      <c r="C8" s="512">
        <v>4920000</v>
      </c>
      <c r="D8" s="513"/>
    </row>
    <row r="9" spans="1:4" s="46" customFormat="1" ht="42.75">
      <c r="A9" s="520" t="s">
        <v>457</v>
      </c>
      <c r="B9" s="520" t="s">
        <v>9</v>
      </c>
      <c r="C9" s="521">
        <f>C10</f>
        <v>2227620</v>
      </c>
      <c r="D9" s="522">
        <f>D10</f>
        <v>0</v>
      </c>
    </row>
    <row r="10" spans="1:4" ht="30">
      <c r="A10" s="309" t="s">
        <v>458</v>
      </c>
      <c r="B10" s="309" t="s">
        <v>10</v>
      </c>
      <c r="C10" s="512">
        <v>2227620</v>
      </c>
      <c r="D10" s="513"/>
    </row>
    <row r="11" spans="1:4" s="46" customFormat="1" ht="26.25" customHeight="1">
      <c r="A11" s="520" t="s">
        <v>11</v>
      </c>
      <c r="B11" s="520" t="s">
        <v>12</v>
      </c>
      <c r="C11" s="521">
        <f>C12+C13</f>
        <v>36946000</v>
      </c>
      <c r="D11" s="522">
        <f>D12+D13</f>
        <v>0</v>
      </c>
    </row>
    <row r="12" spans="1:4" ht="27" customHeight="1">
      <c r="A12" s="309" t="s">
        <v>13</v>
      </c>
      <c r="B12" s="309" t="s">
        <v>14</v>
      </c>
      <c r="C12" s="512">
        <v>5396000</v>
      </c>
      <c r="D12" s="513"/>
    </row>
    <row r="13" spans="1:4" ht="23.25" customHeight="1">
      <c r="A13" s="309" t="s">
        <v>15</v>
      </c>
      <c r="B13" s="309" t="s">
        <v>16</v>
      </c>
      <c r="C13" s="512">
        <v>31550000</v>
      </c>
      <c r="D13" s="513"/>
    </row>
    <row r="14" spans="1:4" s="46" customFormat="1" ht="26.25" customHeight="1">
      <c r="A14" s="520" t="s">
        <v>17</v>
      </c>
      <c r="B14" s="520" t="s">
        <v>18</v>
      </c>
      <c r="C14" s="521">
        <f>C15</f>
        <v>10000</v>
      </c>
      <c r="D14" s="522">
        <f>D15</f>
        <v>0</v>
      </c>
    </row>
    <row r="15" spans="1:4" ht="75">
      <c r="A15" s="309" t="s">
        <v>19</v>
      </c>
      <c r="B15" s="309" t="s">
        <v>20</v>
      </c>
      <c r="C15" s="512">
        <v>10000</v>
      </c>
      <c r="D15" s="513"/>
    </row>
    <row r="16" spans="1:4" s="46" customFormat="1" ht="53.25" customHeight="1">
      <c r="A16" s="520" t="s">
        <v>21</v>
      </c>
      <c r="B16" s="520" t="s">
        <v>22</v>
      </c>
      <c r="C16" s="521">
        <f>C17</f>
        <v>216000</v>
      </c>
      <c r="D16" s="522">
        <f>D17</f>
        <v>0</v>
      </c>
    </row>
    <row r="17" spans="1:4" ht="75">
      <c r="A17" s="309" t="s">
        <v>23</v>
      </c>
      <c r="B17" s="309" t="s">
        <v>24</v>
      </c>
      <c r="C17" s="512">
        <v>216000</v>
      </c>
      <c r="D17" s="513"/>
    </row>
    <row r="18" spans="1:4" s="46" customFormat="1" ht="30" customHeight="1">
      <c r="A18" s="517" t="s">
        <v>25</v>
      </c>
      <c r="B18" s="517" t="s">
        <v>26</v>
      </c>
      <c r="C18" s="518">
        <f>C19+C23+C26</f>
        <v>16608885.57</v>
      </c>
      <c r="D18" s="519">
        <f>D19+D23+D26</f>
        <v>0</v>
      </c>
    </row>
    <row r="19" spans="1:4" s="46" customFormat="1" ht="36" customHeight="1">
      <c r="A19" s="520" t="s">
        <v>27</v>
      </c>
      <c r="B19" s="520" t="s">
        <v>28</v>
      </c>
      <c r="C19" s="521">
        <f>C20+C21+C22</f>
        <v>13872270</v>
      </c>
      <c r="D19" s="522">
        <f>D20+D21+D22</f>
        <v>0</v>
      </c>
    </row>
    <row r="20" spans="1:4" ht="75">
      <c r="A20" s="309" t="s">
        <v>29</v>
      </c>
      <c r="B20" s="309" t="s">
        <v>30</v>
      </c>
      <c r="C20" s="512">
        <v>10014685</v>
      </c>
      <c r="D20" s="513"/>
    </row>
    <row r="21" spans="1:4" ht="30">
      <c r="A21" s="309" t="s">
        <v>31</v>
      </c>
      <c r="B21" s="309" t="s">
        <v>32</v>
      </c>
      <c r="C21" s="512">
        <v>992196</v>
      </c>
      <c r="D21" s="513"/>
    </row>
    <row r="22" spans="1:4" ht="40.5" customHeight="1">
      <c r="A22" s="508" t="s">
        <v>446</v>
      </c>
      <c r="B22" s="509" t="s">
        <v>447</v>
      </c>
      <c r="C22" s="512">
        <v>2865389</v>
      </c>
      <c r="D22" s="513"/>
    </row>
    <row r="23" spans="1:4" s="46" customFormat="1" ht="24" customHeight="1">
      <c r="A23" s="520" t="s">
        <v>33</v>
      </c>
      <c r="B23" s="520" t="s">
        <v>34</v>
      </c>
      <c r="C23" s="521">
        <f>C24+C25</f>
        <v>2442673.57</v>
      </c>
      <c r="D23" s="522">
        <f>D24+D25</f>
        <v>0</v>
      </c>
    </row>
    <row r="24" spans="1:4" ht="90">
      <c r="A24" s="309" t="s">
        <v>35</v>
      </c>
      <c r="B24" s="309" t="s">
        <v>36</v>
      </c>
      <c r="C24" s="512">
        <v>2142673.57</v>
      </c>
      <c r="D24" s="513"/>
    </row>
    <row r="25" spans="1:4" ht="79.5" customHeight="1">
      <c r="A25" s="309" t="s">
        <v>35</v>
      </c>
      <c r="B25" s="309" t="s">
        <v>37</v>
      </c>
      <c r="C25" s="512">
        <v>300000</v>
      </c>
      <c r="D25" s="513"/>
    </row>
    <row r="26" spans="1:4" s="46" customFormat="1" ht="28.5">
      <c r="A26" s="520" t="s">
        <v>38</v>
      </c>
      <c r="B26" s="520" t="s">
        <v>39</v>
      </c>
      <c r="C26" s="521">
        <f>C27</f>
        <v>293942</v>
      </c>
      <c r="D26" s="522">
        <f>D27</f>
        <v>0</v>
      </c>
    </row>
    <row r="27" spans="1:4" ht="60">
      <c r="A27" s="309" t="s">
        <v>40</v>
      </c>
      <c r="B27" s="309" t="s">
        <v>41</v>
      </c>
      <c r="C27" s="512">
        <v>293942</v>
      </c>
      <c r="D27" s="513"/>
    </row>
    <row r="28" spans="1:4" s="46" customFormat="1" ht="14.25">
      <c r="A28" s="514" t="s">
        <v>42</v>
      </c>
      <c r="B28" s="514"/>
      <c r="C28" s="515">
        <f>C6+C18</f>
        <v>60928505.57</v>
      </c>
      <c r="D28" s="516">
        <f>D6+D18</f>
        <v>0</v>
      </c>
    </row>
  </sheetData>
  <sheetProtection selectLockedCells="1" selectUnlockedCells="1"/>
  <mergeCells count="1">
    <mergeCell ref="A4:D4"/>
  </mergeCells>
  <printOptions/>
  <pageMargins left="0.7083333333333334" right="0.7083333333333334" top="0.7479166666666667" bottom="0.7479166666666667" header="0.5118110236220472" footer="0.5118110236220472"/>
  <pageSetup fitToHeight="2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187"/>
  <sheetViews>
    <sheetView zoomScaleSheetLayoutView="85" zoomScalePageLayoutView="0" workbookViewId="0" topLeftCell="A1">
      <selection activeCell="F5" sqref="F5"/>
    </sheetView>
  </sheetViews>
  <sheetFormatPr defaultColWidth="9.00390625" defaultRowHeight="12.75"/>
  <cols>
    <col min="1" max="1" width="35.75390625" style="1" customWidth="1"/>
    <col min="2" max="2" width="15.625" style="1" customWidth="1"/>
    <col min="3" max="3" width="17.00390625" style="2" customWidth="1"/>
    <col min="4" max="4" width="18.25390625" style="1" customWidth="1"/>
    <col min="5" max="5" width="10.75390625" style="1" customWidth="1"/>
    <col min="6" max="6" width="16.25390625" style="1" bestFit="1" customWidth="1"/>
    <col min="7" max="7" width="18.125" style="1" bestFit="1" customWidth="1"/>
    <col min="8" max="8" width="19.00390625" style="1" bestFit="1" customWidth="1"/>
    <col min="9" max="9" width="19.625" style="1" customWidth="1"/>
    <col min="10" max="10" width="21.375" style="3" customWidth="1"/>
    <col min="11" max="11" width="21.00390625" style="1" customWidth="1"/>
    <col min="12" max="16384" width="9.125" style="4" customWidth="1"/>
  </cols>
  <sheetData>
    <row r="1" spans="4:9" ht="15">
      <c r="D1" s="635" t="s">
        <v>441</v>
      </c>
      <c r="E1" s="635"/>
      <c r="F1" s="635"/>
      <c r="G1" s="635"/>
      <c r="H1" s="635"/>
      <c r="I1" s="635"/>
    </row>
    <row r="2" spans="4:9" ht="15">
      <c r="D2" s="635" t="s">
        <v>44</v>
      </c>
      <c r="E2" s="635"/>
      <c r="F2" s="635"/>
      <c r="G2" s="635"/>
      <c r="H2" s="635"/>
      <c r="I2" s="635"/>
    </row>
    <row r="3" spans="4:9" ht="15">
      <c r="D3" s="635" t="s">
        <v>45</v>
      </c>
      <c r="E3" s="635"/>
      <c r="F3" s="635"/>
      <c r="G3" s="635"/>
      <c r="H3" s="635"/>
      <c r="I3" s="635"/>
    </row>
    <row r="4" spans="4:9" ht="15">
      <c r="D4" s="5"/>
      <c r="E4" s="5"/>
      <c r="F4" s="635" t="s">
        <v>460</v>
      </c>
      <c r="G4" s="635"/>
      <c r="H4" s="635"/>
      <c r="I4" s="635"/>
    </row>
    <row r="7" spans="1:8" ht="18.75" customHeight="1">
      <c r="A7" s="634" t="s">
        <v>455</v>
      </c>
      <c r="B7" s="634"/>
      <c r="C7" s="634"/>
      <c r="D7" s="634"/>
      <c r="E7" s="634"/>
      <c r="F7" s="634"/>
      <c r="G7" s="634"/>
      <c r="H7" s="634"/>
    </row>
    <row r="8" spans="1:8" ht="18.75" customHeight="1">
      <c r="A8" s="634" t="s">
        <v>46</v>
      </c>
      <c r="B8" s="634"/>
      <c r="C8" s="634"/>
      <c r="D8" s="634"/>
      <c r="E8" s="634"/>
      <c r="F8" s="634"/>
      <c r="G8" s="634"/>
      <c r="H8" s="634"/>
    </row>
    <row r="9" spans="1:8" ht="18.75" customHeight="1">
      <c r="A9" s="634" t="s">
        <v>47</v>
      </c>
      <c r="B9" s="634"/>
      <c r="C9" s="634"/>
      <c r="D9" s="634"/>
      <c r="E9" s="634"/>
      <c r="F9" s="634"/>
      <c r="G9" s="634"/>
      <c r="H9" s="634"/>
    </row>
    <row r="11" spans="1:10" ht="71.25" customHeight="1">
      <c r="A11" s="6" t="s">
        <v>48</v>
      </c>
      <c r="B11" s="6" t="s">
        <v>49</v>
      </c>
      <c r="C11" s="7" t="s">
        <v>50</v>
      </c>
      <c r="D11" s="7" t="s">
        <v>51</v>
      </c>
      <c r="E11" s="6" t="s">
        <v>52</v>
      </c>
      <c r="F11" s="8" t="s">
        <v>53</v>
      </c>
      <c r="G11" s="8" t="s">
        <v>54</v>
      </c>
      <c r="H11" s="8" t="s">
        <v>55</v>
      </c>
      <c r="I11" s="523" t="s">
        <v>56</v>
      </c>
      <c r="J11" s="555" t="s">
        <v>448</v>
      </c>
    </row>
    <row r="12" spans="1:10" ht="15">
      <c r="A12" s="9">
        <v>1</v>
      </c>
      <c r="B12" s="9"/>
      <c r="C12" s="10"/>
      <c r="D12" s="10" t="s">
        <v>57</v>
      </c>
      <c r="E12" s="9">
        <v>3</v>
      </c>
      <c r="F12" s="9">
        <v>4</v>
      </c>
      <c r="G12" s="10" t="s">
        <v>58</v>
      </c>
      <c r="H12" s="10" t="s">
        <v>59</v>
      </c>
      <c r="I12" s="524" t="s">
        <v>60</v>
      </c>
      <c r="J12" s="555" t="s">
        <v>449</v>
      </c>
    </row>
    <row r="13" spans="1:10" ht="38.25" customHeight="1">
      <c r="A13" s="11" t="s">
        <v>61</v>
      </c>
      <c r="B13" s="11"/>
      <c r="C13" s="12"/>
      <c r="D13" s="13"/>
      <c r="E13" s="14"/>
      <c r="F13" s="15">
        <f>F51+F177</f>
        <v>609334</v>
      </c>
      <c r="G13" s="15">
        <f>G80+G177</f>
        <v>10691489</v>
      </c>
      <c r="H13" s="15">
        <f>H14+H17+H23+H29+H33+H51+H55+H61+H80+H101+H114+H126+H153+H161+H167+H173+H177</f>
        <v>54831540.53</v>
      </c>
      <c r="I13" s="525">
        <f>I14+I17+I23+I29+I33+I51+I55+I61+I80+I101+I114+I126+I153+I161+I167+I173+I177</f>
        <v>68997752.53</v>
      </c>
      <c r="J13" s="567">
        <f>J14+J17+J23+J29+J33+J51+J55+J61+J80+J101+J114+J126+J153+J161+J167+J173+J177</f>
        <v>-1087.1499999999942</v>
      </c>
    </row>
    <row r="14" spans="1:10" ht="69.75" customHeight="1">
      <c r="A14" s="494" t="s">
        <v>62</v>
      </c>
      <c r="B14" s="495"/>
      <c r="C14" s="496" t="s">
        <v>63</v>
      </c>
      <c r="D14" s="497"/>
      <c r="E14" s="498"/>
      <c r="F14" s="499"/>
      <c r="G14" s="499"/>
      <c r="H14" s="499">
        <f aca="true" t="shared" si="0" ref="H14:J15">H15</f>
        <v>2489746.9</v>
      </c>
      <c r="I14" s="526">
        <f t="shared" si="0"/>
        <v>2489746.9</v>
      </c>
      <c r="J14" s="558">
        <f t="shared" si="0"/>
        <v>0</v>
      </c>
    </row>
    <row r="15" spans="1:11" s="27" customFormat="1" ht="25.5" customHeight="1">
      <c r="A15" s="21" t="s">
        <v>64</v>
      </c>
      <c r="B15" s="22"/>
      <c r="C15" s="23"/>
      <c r="D15" s="24" t="s">
        <v>65</v>
      </c>
      <c r="E15" s="25"/>
      <c r="F15" s="26"/>
      <c r="G15" s="26"/>
      <c r="H15" s="26">
        <f t="shared" si="0"/>
        <v>2489746.9</v>
      </c>
      <c r="I15" s="527">
        <f t="shared" si="0"/>
        <v>2489746.9</v>
      </c>
      <c r="J15" s="561">
        <f t="shared" si="0"/>
        <v>0</v>
      </c>
      <c r="K15" s="619"/>
    </row>
    <row r="16" spans="1:10" ht="27.75" customHeight="1">
      <c r="A16" s="28" t="s">
        <v>66</v>
      </c>
      <c r="C16" s="10"/>
      <c r="D16" s="29" t="s">
        <v>67</v>
      </c>
      <c r="E16" s="30">
        <v>100</v>
      </c>
      <c r="F16" s="31"/>
      <c r="G16" s="31"/>
      <c r="H16" s="31">
        <v>2489746.9</v>
      </c>
      <c r="I16" s="528">
        <f>H16</f>
        <v>2489746.9</v>
      </c>
      <c r="J16" s="556"/>
    </row>
    <row r="17" spans="1:10" ht="96.75" customHeight="1">
      <c r="A17" s="494" t="s">
        <v>68</v>
      </c>
      <c r="B17" s="495"/>
      <c r="C17" s="496" t="s">
        <v>69</v>
      </c>
      <c r="D17" s="497"/>
      <c r="E17" s="498"/>
      <c r="F17" s="499"/>
      <c r="G17" s="500"/>
      <c r="H17" s="499">
        <f aca="true" t="shared" si="1" ref="H17:J18">H18</f>
        <v>6965884.61</v>
      </c>
      <c r="I17" s="526">
        <f t="shared" si="1"/>
        <v>6965884.61</v>
      </c>
      <c r="J17" s="560">
        <f t="shared" si="1"/>
        <v>0</v>
      </c>
    </row>
    <row r="18" spans="1:11" s="33" customFormat="1" ht="25.5" customHeight="1">
      <c r="A18" s="21" t="s">
        <v>64</v>
      </c>
      <c r="B18" s="22"/>
      <c r="C18" s="23"/>
      <c r="D18" s="24" t="s">
        <v>65</v>
      </c>
      <c r="E18" s="25"/>
      <c r="F18" s="26"/>
      <c r="G18" s="26"/>
      <c r="H18" s="26">
        <f t="shared" si="1"/>
        <v>6965884.61</v>
      </c>
      <c r="I18" s="527">
        <f t="shared" si="1"/>
        <v>6965884.61</v>
      </c>
      <c r="J18" s="561">
        <f t="shared" si="1"/>
        <v>0</v>
      </c>
      <c r="K18" s="620"/>
    </row>
    <row r="19" spans="1:10" ht="23.25" customHeight="1">
      <c r="A19" s="28" t="s">
        <v>70</v>
      </c>
      <c r="B19" s="29"/>
      <c r="C19" s="10"/>
      <c r="D19" s="29" t="s">
        <v>71</v>
      </c>
      <c r="E19" s="30"/>
      <c r="F19" s="31"/>
      <c r="G19" s="31"/>
      <c r="H19" s="31">
        <f>H20+H21+H22</f>
        <v>6965884.61</v>
      </c>
      <c r="I19" s="528">
        <f>I20+I21+I22</f>
        <v>6965884.61</v>
      </c>
      <c r="J19" s="583">
        <f>J20+J21+J22</f>
        <v>0</v>
      </c>
    </row>
    <row r="20" spans="1:10" ht="116.25" customHeight="1">
      <c r="A20" s="28" t="s">
        <v>72</v>
      </c>
      <c r="B20" s="29"/>
      <c r="C20" s="30"/>
      <c r="D20" s="29"/>
      <c r="E20" s="30">
        <v>100</v>
      </c>
      <c r="F20" s="31"/>
      <c r="G20" s="34"/>
      <c r="H20" s="34">
        <v>6912153.95</v>
      </c>
      <c r="I20" s="528">
        <f>H20</f>
        <v>6912153.95</v>
      </c>
      <c r="J20" s="556"/>
    </row>
    <row r="21" spans="1:10" ht="45">
      <c r="A21" s="28" t="s">
        <v>73</v>
      </c>
      <c r="B21" s="29"/>
      <c r="C21" s="30"/>
      <c r="D21" s="29"/>
      <c r="E21" s="30">
        <v>200</v>
      </c>
      <c r="F21" s="31"/>
      <c r="G21" s="34"/>
      <c r="H21" s="34">
        <v>50082.66</v>
      </c>
      <c r="I21" s="528">
        <f>H21</f>
        <v>50082.66</v>
      </c>
      <c r="J21" s="556"/>
    </row>
    <row r="22" spans="1:10" ht="27.75" customHeight="1">
      <c r="A22" s="28" t="s">
        <v>74</v>
      </c>
      <c r="B22" s="35"/>
      <c r="C22" s="4"/>
      <c r="D22" s="29"/>
      <c r="E22" s="30">
        <v>800</v>
      </c>
      <c r="F22" s="31"/>
      <c r="G22" s="34"/>
      <c r="H22" s="34">
        <v>3648</v>
      </c>
      <c r="I22" s="528">
        <f>H22</f>
        <v>3648</v>
      </c>
      <c r="J22" s="556"/>
    </row>
    <row r="23" spans="1:10" ht="79.5" customHeight="1">
      <c r="A23" s="494" t="s">
        <v>75</v>
      </c>
      <c r="B23" s="495"/>
      <c r="C23" s="496" t="s">
        <v>76</v>
      </c>
      <c r="D23" s="497"/>
      <c r="E23" s="498"/>
      <c r="F23" s="499"/>
      <c r="G23" s="499"/>
      <c r="H23" s="499">
        <f>H24</f>
        <v>176260</v>
      </c>
      <c r="I23" s="526">
        <f>I24</f>
        <v>176260</v>
      </c>
      <c r="J23" s="560">
        <f>J24</f>
        <v>0</v>
      </c>
    </row>
    <row r="24" spans="1:11" s="27" customFormat="1" ht="27" customHeight="1">
      <c r="A24" s="21" t="s">
        <v>64</v>
      </c>
      <c r="B24" s="22"/>
      <c r="C24" s="23"/>
      <c r="D24" s="24" t="s">
        <v>65</v>
      </c>
      <c r="E24" s="25"/>
      <c r="F24" s="26"/>
      <c r="G24" s="26"/>
      <c r="H24" s="26">
        <f>H25+H27</f>
        <v>176260</v>
      </c>
      <c r="I24" s="527">
        <f>I25+I27</f>
        <v>176260</v>
      </c>
      <c r="J24" s="561">
        <f>J25+J27</f>
        <v>0</v>
      </c>
      <c r="K24" s="619"/>
    </row>
    <row r="25" spans="1:10" ht="98.25" customHeight="1">
      <c r="A25" s="36" t="s">
        <v>77</v>
      </c>
      <c r="B25" s="9"/>
      <c r="C25" s="10"/>
      <c r="D25" s="29" t="s">
        <v>78</v>
      </c>
      <c r="E25" s="30"/>
      <c r="F25" s="31"/>
      <c r="G25" s="31"/>
      <c r="H25" s="31">
        <f>H26</f>
        <v>43000</v>
      </c>
      <c r="I25" s="528">
        <f>I26</f>
        <v>43000</v>
      </c>
      <c r="J25" s="556"/>
    </row>
    <row r="26" spans="1:10" ht="22.5" customHeight="1">
      <c r="A26" s="36" t="s">
        <v>79</v>
      </c>
      <c r="B26" s="9"/>
      <c r="C26" s="10"/>
      <c r="D26" s="29"/>
      <c r="E26" s="30">
        <v>500</v>
      </c>
      <c r="F26" s="31"/>
      <c r="G26" s="31"/>
      <c r="H26" s="31">
        <v>43000</v>
      </c>
      <c r="I26" s="528">
        <f>H26</f>
        <v>43000</v>
      </c>
      <c r="J26" s="556"/>
    </row>
    <row r="27" spans="1:10" ht="78.75" customHeight="1">
      <c r="A27" s="36" t="s">
        <v>80</v>
      </c>
      <c r="B27" s="9"/>
      <c r="C27" s="10"/>
      <c r="D27" s="29" t="s">
        <v>81</v>
      </c>
      <c r="E27" s="30"/>
      <c r="F27" s="31"/>
      <c r="G27" s="31"/>
      <c r="H27" s="31">
        <f>H28</f>
        <v>133260</v>
      </c>
      <c r="I27" s="528">
        <f>I28</f>
        <v>133260</v>
      </c>
      <c r="J27" s="556"/>
    </row>
    <row r="28" spans="1:10" ht="25.5" customHeight="1">
      <c r="A28" s="28" t="s">
        <v>79</v>
      </c>
      <c r="B28" s="9"/>
      <c r="C28" s="10"/>
      <c r="D28" s="29"/>
      <c r="E28" s="30">
        <v>500</v>
      </c>
      <c r="F28" s="31"/>
      <c r="G28" s="31"/>
      <c r="H28" s="31">
        <v>133260</v>
      </c>
      <c r="I28" s="528">
        <f>F28+G28+H28</f>
        <v>133260</v>
      </c>
      <c r="J28" s="556"/>
    </row>
    <row r="29" spans="1:10" ht="24" customHeight="1">
      <c r="A29" s="501" t="s">
        <v>82</v>
      </c>
      <c r="B29" s="495"/>
      <c r="C29" s="496" t="s">
        <v>83</v>
      </c>
      <c r="D29" s="497" t="s">
        <v>65</v>
      </c>
      <c r="E29" s="498"/>
      <c r="F29" s="499"/>
      <c r="G29" s="499"/>
      <c r="H29" s="499">
        <f>H30</f>
        <v>100000</v>
      </c>
      <c r="I29" s="526">
        <f>I31</f>
        <v>100000</v>
      </c>
      <c r="J29" s="560">
        <f>J31</f>
        <v>0</v>
      </c>
    </row>
    <row r="30" spans="1:11" s="27" customFormat="1" ht="36" customHeight="1">
      <c r="A30" s="21" t="s">
        <v>64</v>
      </c>
      <c r="B30" s="22"/>
      <c r="C30" s="23"/>
      <c r="D30" s="24" t="s">
        <v>65</v>
      </c>
      <c r="E30" s="25"/>
      <c r="F30" s="26"/>
      <c r="G30" s="26"/>
      <c r="H30" s="26">
        <f>H31</f>
        <v>100000</v>
      </c>
      <c r="I30" s="527">
        <f>I31</f>
        <v>100000</v>
      </c>
      <c r="J30" s="561">
        <f>J31</f>
        <v>0</v>
      </c>
      <c r="K30" s="619"/>
    </row>
    <row r="31" spans="1:10" ht="49.5" customHeight="1">
      <c r="A31" s="28" t="s">
        <v>84</v>
      </c>
      <c r="C31" s="38"/>
      <c r="D31" s="29" t="s">
        <v>85</v>
      </c>
      <c r="E31" s="30"/>
      <c r="F31" s="31"/>
      <c r="G31" s="31"/>
      <c r="H31" s="31">
        <f>H32</f>
        <v>100000</v>
      </c>
      <c r="I31" s="528">
        <f>I32</f>
        <v>100000</v>
      </c>
      <c r="J31" s="556"/>
    </row>
    <row r="32" spans="1:10" ht="28.5" customHeight="1">
      <c r="A32" s="28" t="s">
        <v>74</v>
      </c>
      <c r="B32" s="35"/>
      <c r="C32" s="4"/>
      <c r="D32" s="29"/>
      <c r="E32" s="30">
        <v>800</v>
      </c>
      <c r="F32" s="31"/>
      <c r="G32" s="31"/>
      <c r="H32" s="31">
        <v>100000</v>
      </c>
      <c r="I32" s="528">
        <f>H32</f>
        <v>100000</v>
      </c>
      <c r="J32" s="556"/>
    </row>
    <row r="33" spans="1:11" s="27" customFormat="1" ht="28.5">
      <c r="A33" s="494" t="s">
        <v>86</v>
      </c>
      <c r="B33" s="495"/>
      <c r="C33" s="496" t="s">
        <v>87</v>
      </c>
      <c r="D33" s="497"/>
      <c r="E33" s="498"/>
      <c r="F33" s="499"/>
      <c r="G33" s="499"/>
      <c r="H33" s="500">
        <f>H34</f>
        <v>1314271.1199999999</v>
      </c>
      <c r="I33" s="529">
        <f>I34</f>
        <v>1314271.1199999999</v>
      </c>
      <c r="J33" s="568">
        <f>J34</f>
        <v>73748.07</v>
      </c>
      <c r="K33" s="619"/>
    </row>
    <row r="34" spans="1:11" s="33" customFormat="1" ht="57.75" customHeight="1">
      <c r="A34" s="21" t="s">
        <v>88</v>
      </c>
      <c r="B34" s="39"/>
      <c r="C34" s="23"/>
      <c r="D34" s="24" t="s">
        <v>89</v>
      </c>
      <c r="E34" s="25"/>
      <c r="F34" s="26"/>
      <c r="G34" s="26"/>
      <c r="H34" s="26">
        <f>H35+H47</f>
        <v>1314271.1199999999</v>
      </c>
      <c r="I34" s="527">
        <f>I35+I47</f>
        <v>1314271.1199999999</v>
      </c>
      <c r="J34" s="561">
        <f>J35+J47</f>
        <v>73748.07</v>
      </c>
      <c r="K34" s="620"/>
    </row>
    <row r="35" spans="1:11" s="46" customFormat="1" ht="50.25" customHeight="1">
      <c r="A35" s="40" t="s">
        <v>90</v>
      </c>
      <c r="B35" s="41"/>
      <c r="C35" s="42"/>
      <c r="D35" s="43" t="s">
        <v>91</v>
      </c>
      <c r="E35" s="44"/>
      <c r="F35" s="45"/>
      <c r="G35" s="45">
        <f>G36+G41</f>
        <v>0</v>
      </c>
      <c r="H35" s="45">
        <f>H36+H41</f>
        <v>855585.83</v>
      </c>
      <c r="I35" s="530">
        <f>I36+I41</f>
        <v>855585.83</v>
      </c>
      <c r="J35" s="559">
        <f>J36+J41</f>
        <v>73748.07</v>
      </c>
      <c r="K35" s="621"/>
    </row>
    <row r="36" spans="1:10" ht="71.25" customHeight="1">
      <c r="A36" s="47" t="s">
        <v>92</v>
      </c>
      <c r="B36" s="48"/>
      <c r="C36" s="10"/>
      <c r="D36" s="49" t="s">
        <v>93</v>
      </c>
      <c r="E36" s="50"/>
      <c r="F36" s="31"/>
      <c r="G36" s="31"/>
      <c r="H36" s="31">
        <f>H37+H39</f>
        <v>590172.73</v>
      </c>
      <c r="I36" s="528">
        <f>I37+I39</f>
        <v>590172.73</v>
      </c>
      <c r="J36" s="583">
        <f>J37+J39</f>
        <v>73748.07</v>
      </c>
    </row>
    <row r="37" spans="1:10" ht="37.5" customHeight="1">
      <c r="A37" s="51" t="s">
        <v>94</v>
      </c>
      <c r="B37" s="48"/>
      <c r="C37" s="10"/>
      <c r="D37" s="29" t="s">
        <v>95</v>
      </c>
      <c r="E37" s="50"/>
      <c r="F37" s="31"/>
      <c r="G37" s="31"/>
      <c r="H37" s="31">
        <f>H38</f>
        <v>350000</v>
      </c>
      <c r="I37" s="528">
        <f>I38</f>
        <v>350000</v>
      </c>
      <c r="J37" s="556"/>
    </row>
    <row r="38" spans="1:10" ht="48" customHeight="1">
      <c r="A38" s="51" t="s">
        <v>73</v>
      </c>
      <c r="B38" s="48"/>
      <c r="C38" s="10"/>
      <c r="D38" s="29"/>
      <c r="E38" s="50">
        <v>200</v>
      </c>
      <c r="F38" s="31"/>
      <c r="G38" s="31"/>
      <c r="H38" s="31">
        <v>350000</v>
      </c>
      <c r="I38" s="528">
        <f>H38</f>
        <v>350000</v>
      </c>
      <c r="J38" s="556"/>
    </row>
    <row r="39" spans="1:10" ht="60" customHeight="1">
      <c r="A39" s="51" t="s">
        <v>96</v>
      </c>
      <c r="B39" s="48"/>
      <c r="C39" s="10"/>
      <c r="D39" s="29" t="s">
        <v>97</v>
      </c>
      <c r="E39" s="50"/>
      <c r="F39" s="31"/>
      <c r="G39" s="31"/>
      <c r="H39" s="31">
        <f>H40</f>
        <v>240172.73</v>
      </c>
      <c r="I39" s="528">
        <f>I40</f>
        <v>240172.73</v>
      </c>
      <c r="J39" s="583">
        <f>J40</f>
        <v>73748.07</v>
      </c>
    </row>
    <row r="40" spans="1:10" ht="45">
      <c r="A40" s="51" t="s">
        <v>73</v>
      </c>
      <c r="B40" s="48"/>
      <c r="C40" s="10"/>
      <c r="D40" s="29"/>
      <c r="E40" s="50">
        <v>200</v>
      </c>
      <c r="F40" s="31"/>
      <c r="G40" s="31"/>
      <c r="H40" s="31">
        <v>240172.73</v>
      </c>
      <c r="I40" s="528">
        <f>H40</f>
        <v>240172.73</v>
      </c>
      <c r="J40" s="556">
        <v>73748.07</v>
      </c>
    </row>
    <row r="41" spans="1:10" ht="89.25" customHeight="1">
      <c r="A41" s="47" t="str">
        <f>'РАСХ 2023 по целевым статьям'!G94</f>
        <v>Создание условий для реализации программы  «Эффективная власть в Ивняковском сельском поселении Ярославского муниципального района Ярославской области» </v>
      </c>
      <c r="B41" s="48"/>
      <c r="C41" s="10"/>
      <c r="D41" s="49" t="s">
        <v>98</v>
      </c>
      <c r="E41" s="50"/>
      <c r="F41" s="31"/>
      <c r="G41" s="31"/>
      <c r="H41" s="31">
        <f>H42+H44</f>
        <v>265413.1</v>
      </c>
      <c r="I41" s="528">
        <f>I42+I44</f>
        <v>265413.1</v>
      </c>
      <c r="J41" s="583">
        <f>J42+J44</f>
        <v>0</v>
      </c>
    </row>
    <row r="42" spans="1:10" ht="57.75" customHeight="1">
      <c r="A42" s="51" t="s">
        <v>99</v>
      </c>
      <c r="B42" s="48"/>
      <c r="C42" s="10"/>
      <c r="D42" s="29" t="s">
        <v>100</v>
      </c>
      <c r="E42" s="50"/>
      <c r="F42" s="31"/>
      <c r="G42" s="31"/>
      <c r="H42" s="31">
        <f>H43</f>
        <v>42000</v>
      </c>
      <c r="I42" s="528">
        <f>I43</f>
        <v>42000</v>
      </c>
      <c r="J42" s="556"/>
    </row>
    <row r="43" spans="1:10" ht="22.5" customHeight="1">
      <c r="A43" s="51" t="s">
        <v>74</v>
      </c>
      <c r="B43" s="48"/>
      <c r="C43" s="10"/>
      <c r="D43" s="29"/>
      <c r="E43" s="50">
        <v>800</v>
      </c>
      <c r="F43" s="31"/>
      <c r="G43" s="31"/>
      <c r="H43" s="31">
        <v>42000</v>
      </c>
      <c r="I43" s="528">
        <f>H43</f>
        <v>42000</v>
      </c>
      <c r="J43" s="556"/>
    </row>
    <row r="44" spans="1:10" ht="75" customHeight="1">
      <c r="A44" s="51" t="s">
        <v>101</v>
      </c>
      <c r="B44" s="48"/>
      <c r="C44" s="10"/>
      <c r="D44" s="29" t="s">
        <v>102</v>
      </c>
      <c r="E44" s="52"/>
      <c r="F44" s="31"/>
      <c r="G44" s="31"/>
      <c r="H44" s="31">
        <f>H45+H46</f>
        <v>223413.1</v>
      </c>
      <c r="I44" s="528">
        <f>I45+I46</f>
        <v>223413.1</v>
      </c>
      <c r="J44" s="556">
        <f>J45</f>
        <v>0</v>
      </c>
    </row>
    <row r="45" spans="1:10" s="1" customFormat="1" ht="41.25" customHeight="1">
      <c r="A45" s="28" t="s">
        <v>73</v>
      </c>
      <c r="B45" s="35"/>
      <c r="C45" s="30"/>
      <c r="D45" s="29"/>
      <c r="E45" s="30">
        <v>200</v>
      </c>
      <c r="F45" s="31"/>
      <c r="G45" s="31"/>
      <c r="H45" s="31">
        <v>223413.1</v>
      </c>
      <c r="I45" s="528">
        <f>H45</f>
        <v>223413.1</v>
      </c>
      <c r="J45" s="556"/>
    </row>
    <row r="46" spans="1:10" ht="23.25" customHeight="1">
      <c r="A46" s="28" t="s">
        <v>74</v>
      </c>
      <c r="B46" s="35"/>
      <c r="C46" s="4"/>
      <c r="D46" s="29"/>
      <c r="E46" s="30">
        <v>800</v>
      </c>
      <c r="F46" s="31"/>
      <c r="G46" s="31"/>
      <c r="H46" s="31"/>
      <c r="I46" s="528">
        <f>H46</f>
        <v>0</v>
      </c>
      <c r="J46" s="556"/>
    </row>
    <row r="47" spans="1:11" s="46" customFormat="1" ht="47.25" customHeight="1">
      <c r="A47" s="40" t="s">
        <v>103</v>
      </c>
      <c r="B47" s="41"/>
      <c r="C47" s="40"/>
      <c r="D47" s="41" t="s">
        <v>104</v>
      </c>
      <c r="E47" s="53"/>
      <c r="F47" s="53"/>
      <c r="G47" s="53"/>
      <c r="H47" s="54">
        <f aca="true" t="shared" si="2" ref="H47:J49">H48</f>
        <v>458685.29</v>
      </c>
      <c r="I47" s="531">
        <f t="shared" si="2"/>
        <v>458685.29</v>
      </c>
      <c r="J47" s="569">
        <f t="shared" si="2"/>
        <v>0</v>
      </c>
      <c r="K47" s="621"/>
    </row>
    <row r="48" spans="1:10" ht="111.75" customHeight="1">
      <c r="A48" s="55" t="s">
        <v>105</v>
      </c>
      <c r="B48" s="29"/>
      <c r="C48" s="30"/>
      <c r="D48" s="29" t="s">
        <v>106</v>
      </c>
      <c r="E48" s="56"/>
      <c r="F48" s="56"/>
      <c r="G48" s="56"/>
      <c r="H48" s="57">
        <f t="shared" si="2"/>
        <v>458685.29</v>
      </c>
      <c r="I48" s="532">
        <f t="shared" si="2"/>
        <v>458685.29</v>
      </c>
      <c r="J48" s="584">
        <f t="shared" si="2"/>
        <v>0</v>
      </c>
    </row>
    <row r="49" spans="1:10" ht="90">
      <c r="A49" s="58" t="s">
        <v>107</v>
      </c>
      <c r="B49" s="29"/>
      <c r="C49" s="30"/>
      <c r="D49" s="29" t="s">
        <v>108</v>
      </c>
      <c r="E49" s="56"/>
      <c r="F49" s="56"/>
      <c r="G49" s="56"/>
      <c r="H49" s="57">
        <f t="shared" si="2"/>
        <v>458685.29</v>
      </c>
      <c r="I49" s="532">
        <f t="shared" si="2"/>
        <v>458685.29</v>
      </c>
      <c r="J49" s="584">
        <f t="shared" si="2"/>
        <v>0</v>
      </c>
    </row>
    <row r="50" spans="1:11" s="61" customFormat="1" ht="45">
      <c r="A50" s="28" t="s">
        <v>73</v>
      </c>
      <c r="B50" s="29"/>
      <c r="C50" s="30"/>
      <c r="D50" s="31"/>
      <c r="E50" s="59">
        <v>200</v>
      </c>
      <c r="F50" s="60"/>
      <c r="G50" s="60"/>
      <c r="H50" s="57">
        <v>458685.29</v>
      </c>
      <c r="I50" s="532">
        <f>H50</f>
        <v>458685.29</v>
      </c>
      <c r="J50" s="556"/>
      <c r="K50" s="1"/>
    </row>
    <row r="51" spans="1:11" s="27" customFormat="1" ht="28.5">
      <c r="A51" s="501" t="s">
        <v>109</v>
      </c>
      <c r="B51" s="495"/>
      <c r="C51" s="496" t="s">
        <v>110</v>
      </c>
      <c r="D51" s="497"/>
      <c r="E51" s="498"/>
      <c r="F51" s="499">
        <f>F52</f>
        <v>293942</v>
      </c>
      <c r="G51" s="499"/>
      <c r="H51" s="499"/>
      <c r="I51" s="526">
        <f>I52</f>
        <v>293942</v>
      </c>
      <c r="J51" s="560">
        <f>J52</f>
        <v>0</v>
      </c>
      <c r="K51" s="619"/>
    </row>
    <row r="52" spans="1:11" s="27" customFormat="1" ht="23.25" customHeight="1">
      <c r="A52" s="21" t="s">
        <v>64</v>
      </c>
      <c r="B52" s="22"/>
      <c r="C52" s="23"/>
      <c r="D52" s="24" t="s">
        <v>65</v>
      </c>
      <c r="E52" s="25"/>
      <c r="F52" s="26">
        <f>F53</f>
        <v>293942</v>
      </c>
      <c r="G52" s="62"/>
      <c r="H52" s="26"/>
      <c r="I52" s="527">
        <f>I53</f>
        <v>293942</v>
      </c>
      <c r="J52" s="561">
        <f>J53</f>
        <v>0</v>
      </c>
      <c r="K52" s="619"/>
    </row>
    <row r="53" spans="1:10" ht="90">
      <c r="A53" s="28" t="s">
        <v>41</v>
      </c>
      <c r="C53" s="10"/>
      <c r="D53" s="29" t="s">
        <v>111</v>
      </c>
      <c r="E53" s="30"/>
      <c r="F53" s="31">
        <f>F54</f>
        <v>293942</v>
      </c>
      <c r="G53" s="31"/>
      <c r="H53" s="31">
        <f>H54</f>
        <v>0</v>
      </c>
      <c r="I53" s="528">
        <f>I54</f>
        <v>293942</v>
      </c>
      <c r="J53" s="556"/>
    </row>
    <row r="54" spans="1:10" ht="105">
      <c r="A54" s="28" t="s">
        <v>72</v>
      </c>
      <c r="B54" s="29"/>
      <c r="C54" s="30"/>
      <c r="D54" s="29"/>
      <c r="E54" s="30">
        <v>100</v>
      </c>
      <c r="F54" s="31">
        <v>293942</v>
      </c>
      <c r="G54" s="31"/>
      <c r="H54" s="31"/>
      <c r="I54" s="528">
        <f>F54</f>
        <v>293942</v>
      </c>
      <c r="J54" s="556"/>
    </row>
    <row r="55" spans="1:10" ht="65.25" customHeight="1">
      <c r="A55" s="501" t="s">
        <v>112</v>
      </c>
      <c r="B55" s="495"/>
      <c r="C55" s="496" t="s">
        <v>113</v>
      </c>
      <c r="D55" s="502"/>
      <c r="E55" s="503"/>
      <c r="F55" s="504"/>
      <c r="G55" s="504"/>
      <c r="H55" s="504">
        <f aca="true" t="shared" si="3" ref="H55:J59">H56</f>
        <v>350000</v>
      </c>
      <c r="I55" s="533">
        <f t="shared" si="3"/>
        <v>350000</v>
      </c>
      <c r="J55" s="560">
        <f t="shared" si="3"/>
        <v>0</v>
      </c>
    </row>
    <row r="56" spans="1:10" ht="45">
      <c r="A56" s="21" t="s">
        <v>114</v>
      </c>
      <c r="B56" s="22"/>
      <c r="C56" s="23"/>
      <c r="D56" s="24" t="s">
        <v>115</v>
      </c>
      <c r="E56" s="25"/>
      <c r="F56" s="26"/>
      <c r="G56" s="26"/>
      <c r="H56" s="26">
        <f t="shared" si="3"/>
        <v>350000</v>
      </c>
      <c r="I56" s="527">
        <f t="shared" si="3"/>
        <v>350000</v>
      </c>
      <c r="J56" s="561">
        <f t="shared" si="3"/>
        <v>0</v>
      </c>
    </row>
    <row r="57" spans="1:10" ht="91.5" customHeight="1">
      <c r="A57" s="28" t="s">
        <v>116</v>
      </c>
      <c r="B57" s="29"/>
      <c r="C57" s="10"/>
      <c r="D57" s="29" t="s">
        <v>117</v>
      </c>
      <c r="E57" s="30"/>
      <c r="F57" s="31"/>
      <c r="G57" s="31"/>
      <c r="H57" s="31">
        <f t="shared" si="3"/>
        <v>350000</v>
      </c>
      <c r="I57" s="528">
        <f t="shared" si="3"/>
        <v>350000</v>
      </c>
      <c r="J57" s="556"/>
    </row>
    <row r="58" spans="1:10" ht="39" customHeight="1">
      <c r="A58" s="28" t="s">
        <v>118</v>
      </c>
      <c r="B58" s="29"/>
      <c r="C58" s="10"/>
      <c r="D58" s="29" t="s">
        <v>119</v>
      </c>
      <c r="E58" s="30"/>
      <c r="F58" s="31"/>
      <c r="G58" s="31"/>
      <c r="H58" s="31">
        <f t="shared" si="3"/>
        <v>350000</v>
      </c>
      <c r="I58" s="528">
        <f t="shared" si="3"/>
        <v>350000</v>
      </c>
      <c r="J58" s="556"/>
    </row>
    <row r="59" spans="1:10" ht="109.5" customHeight="1">
      <c r="A59" s="28" t="s">
        <v>120</v>
      </c>
      <c r="B59" s="63"/>
      <c r="C59" s="10"/>
      <c r="D59" s="29" t="s">
        <v>121</v>
      </c>
      <c r="E59" s="30"/>
      <c r="F59" s="31"/>
      <c r="G59" s="31"/>
      <c r="H59" s="31">
        <f t="shared" si="3"/>
        <v>350000</v>
      </c>
      <c r="I59" s="528">
        <f t="shared" si="3"/>
        <v>350000</v>
      </c>
      <c r="J59" s="556"/>
    </row>
    <row r="60" spans="1:10" ht="51" customHeight="1">
      <c r="A60" s="28" t="s">
        <v>73</v>
      </c>
      <c r="B60" s="29"/>
      <c r="C60" s="30"/>
      <c r="D60" s="29"/>
      <c r="E60" s="30">
        <v>200</v>
      </c>
      <c r="F60" s="31"/>
      <c r="G60" s="31"/>
      <c r="H60" s="31">
        <v>350000</v>
      </c>
      <c r="I60" s="528">
        <f>H60</f>
        <v>350000</v>
      </c>
      <c r="J60" s="556"/>
    </row>
    <row r="61" spans="1:10" ht="66.75" customHeight="1">
      <c r="A61" s="505" t="s">
        <v>122</v>
      </c>
      <c r="B61" s="497"/>
      <c r="C61" s="497" t="s">
        <v>123</v>
      </c>
      <c r="D61" s="497"/>
      <c r="E61" s="498"/>
      <c r="F61" s="499"/>
      <c r="G61" s="499"/>
      <c r="H61" s="499">
        <f>H62</f>
        <v>116400</v>
      </c>
      <c r="I61" s="526">
        <f>I62</f>
        <v>116400</v>
      </c>
      <c r="J61" s="560">
        <f>J62</f>
        <v>0</v>
      </c>
    </row>
    <row r="62" spans="1:10" ht="81" customHeight="1">
      <c r="A62" s="21" t="s">
        <v>124</v>
      </c>
      <c r="B62" s="64"/>
      <c r="C62" s="65"/>
      <c r="D62" s="24" t="s">
        <v>125</v>
      </c>
      <c r="E62" s="65"/>
      <c r="F62" s="66"/>
      <c r="G62" s="66"/>
      <c r="H62" s="66">
        <f>H63+H67+H72+H76</f>
        <v>116400</v>
      </c>
      <c r="I62" s="534">
        <f>I63+I67+I72+I76</f>
        <v>116400</v>
      </c>
      <c r="J62" s="570">
        <f>J63+J67+J72+J76</f>
        <v>0</v>
      </c>
    </row>
    <row r="63" spans="1:10" ht="90" customHeight="1">
      <c r="A63" s="67" t="s">
        <v>126</v>
      </c>
      <c r="B63" s="43"/>
      <c r="C63" s="68"/>
      <c r="D63" s="69" t="s">
        <v>127</v>
      </c>
      <c r="E63" s="68"/>
      <c r="F63" s="45"/>
      <c r="G63" s="45"/>
      <c r="H63" s="45">
        <f aca="true" t="shared" si="4" ref="H63:J65">H64</f>
        <v>1000</v>
      </c>
      <c r="I63" s="530">
        <f t="shared" si="4"/>
        <v>1000</v>
      </c>
      <c r="J63" s="559">
        <f t="shared" si="4"/>
        <v>0</v>
      </c>
    </row>
    <row r="64" spans="1:10" ht="107.25" customHeight="1">
      <c r="A64" s="70" t="s">
        <v>128</v>
      </c>
      <c r="B64" s="29"/>
      <c r="C64" s="30"/>
      <c r="D64" s="49" t="s">
        <v>129</v>
      </c>
      <c r="E64" s="30"/>
      <c r="F64" s="31"/>
      <c r="G64" s="31"/>
      <c r="H64" s="31">
        <f t="shared" si="4"/>
        <v>1000</v>
      </c>
      <c r="I64" s="528">
        <f t="shared" si="4"/>
        <v>1000</v>
      </c>
      <c r="J64" s="556"/>
    </row>
    <row r="65" spans="1:10" ht="87.75" customHeight="1">
      <c r="A65" s="70" t="s">
        <v>130</v>
      </c>
      <c r="B65" s="29"/>
      <c r="C65" s="30"/>
      <c r="D65" s="49" t="s">
        <v>131</v>
      </c>
      <c r="E65" s="30"/>
      <c r="F65" s="31"/>
      <c r="G65" s="31"/>
      <c r="H65" s="31">
        <f t="shared" si="4"/>
        <v>1000</v>
      </c>
      <c r="I65" s="528">
        <f t="shared" si="4"/>
        <v>1000</v>
      </c>
      <c r="J65" s="556"/>
    </row>
    <row r="66" spans="1:10" ht="45">
      <c r="A66" s="28" t="s">
        <v>73</v>
      </c>
      <c r="B66" s="29"/>
      <c r="C66" s="30"/>
      <c r="D66" s="49"/>
      <c r="E66" s="30">
        <v>200</v>
      </c>
      <c r="F66" s="31"/>
      <c r="G66" s="31"/>
      <c r="H66" s="31">
        <v>1000</v>
      </c>
      <c r="I66" s="528">
        <f>H66</f>
        <v>1000</v>
      </c>
      <c r="J66" s="556"/>
    </row>
    <row r="67" spans="1:10" ht="105">
      <c r="A67" s="67" t="s">
        <v>132</v>
      </c>
      <c r="B67" s="43"/>
      <c r="C67" s="68"/>
      <c r="D67" s="69" t="s">
        <v>133</v>
      </c>
      <c r="E67" s="68"/>
      <c r="F67" s="45"/>
      <c r="G67" s="45"/>
      <c r="H67" s="45">
        <f>H68</f>
        <v>95400</v>
      </c>
      <c r="I67" s="530">
        <f>I68</f>
        <v>95400</v>
      </c>
      <c r="J67" s="559">
        <f>J68</f>
        <v>0</v>
      </c>
    </row>
    <row r="68" spans="1:10" ht="84" customHeight="1">
      <c r="A68" s="28" t="s">
        <v>134</v>
      </c>
      <c r="B68" s="29"/>
      <c r="C68" s="30"/>
      <c r="D68" s="29" t="s">
        <v>135</v>
      </c>
      <c r="E68" s="30"/>
      <c r="F68" s="31"/>
      <c r="G68" s="31"/>
      <c r="H68" s="31">
        <f>H69</f>
        <v>95400</v>
      </c>
      <c r="I68" s="528">
        <f>I69</f>
        <v>95400</v>
      </c>
      <c r="J68" s="556"/>
    </row>
    <row r="69" spans="1:10" ht="30">
      <c r="A69" s="28" t="s">
        <v>136</v>
      </c>
      <c r="B69" s="49"/>
      <c r="C69" s="30"/>
      <c r="D69" s="29" t="s">
        <v>137</v>
      </c>
      <c r="E69" s="30"/>
      <c r="F69" s="31"/>
      <c r="G69" s="31"/>
      <c r="H69" s="31">
        <f>H70+H71</f>
        <v>95400</v>
      </c>
      <c r="I69" s="528">
        <f>I70+I71</f>
        <v>95400</v>
      </c>
      <c r="J69" s="556"/>
    </row>
    <row r="70" spans="1:10" ht="105">
      <c r="A70" s="28" t="s">
        <v>72</v>
      </c>
      <c r="B70" s="29"/>
      <c r="C70" s="30"/>
      <c r="D70" s="29"/>
      <c r="E70" s="30">
        <v>100</v>
      </c>
      <c r="F70" s="31"/>
      <c r="G70" s="31"/>
      <c r="H70" s="31">
        <v>62400</v>
      </c>
      <c r="I70" s="528">
        <f>H70</f>
        <v>62400</v>
      </c>
      <c r="J70" s="556"/>
    </row>
    <row r="71" spans="1:10" ht="45">
      <c r="A71" s="28" t="s">
        <v>73</v>
      </c>
      <c r="B71" s="29"/>
      <c r="C71" s="30"/>
      <c r="D71" s="29"/>
      <c r="E71" s="30">
        <v>200</v>
      </c>
      <c r="F71" s="31"/>
      <c r="G71" s="31"/>
      <c r="H71" s="31">
        <v>33000</v>
      </c>
      <c r="I71" s="528">
        <f>H71</f>
        <v>33000</v>
      </c>
      <c r="J71" s="556"/>
    </row>
    <row r="72" spans="1:10" ht="135">
      <c r="A72" s="67" t="s">
        <v>138</v>
      </c>
      <c r="B72" s="43"/>
      <c r="C72" s="68"/>
      <c r="D72" s="69" t="s">
        <v>139</v>
      </c>
      <c r="E72" s="68"/>
      <c r="F72" s="45"/>
      <c r="G72" s="45"/>
      <c r="H72" s="45">
        <f aca="true" t="shared" si="5" ref="H72:J74">H73</f>
        <v>10000</v>
      </c>
      <c r="I72" s="530">
        <f t="shared" si="5"/>
        <v>10000</v>
      </c>
      <c r="J72" s="559">
        <f t="shared" si="5"/>
        <v>0</v>
      </c>
    </row>
    <row r="73" spans="1:10" ht="96.75" customHeight="1">
      <c r="A73" s="70" t="s">
        <v>140</v>
      </c>
      <c r="B73" s="29"/>
      <c r="C73" s="71"/>
      <c r="D73" s="49" t="s">
        <v>141</v>
      </c>
      <c r="E73" s="30"/>
      <c r="F73" s="31"/>
      <c r="G73" s="31"/>
      <c r="H73" s="31">
        <f t="shared" si="5"/>
        <v>10000</v>
      </c>
      <c r="I73" s="528">
        <f t="shared" si="5"/>
        <v>10000</v>
      </c>
      <c r="J73" s="556"/>
    </row>
    <row r="74" spans="1:10" ht="150">
      <c r="A74" s="70" t="s">
        <v>142</v>
      </c>
      <c r="B74" s="29"/>
      <c r="C74" s="30"/>
      <c r="D74" s="49" t="s">
        <v>143</v>
      </c>
      <c r="E74" s="30"/>
      <c r="F74" s="31"/>
      <c r="G74" s="31"/>
      <c r="H74" s="31">
        <f t="shared" si="5"/>
        <v>10000</v>
      </c>
      <c r="I74" s="528">
        <f t="shared" si="5"/>
        <v>10000</v>
      </c>
      <c r="J74" s="556"/>
    </row>
    <row r="75" spans="1:10" ht="47.25" customHeight="1">
      <c r="A75" s="28" t="s">
        <v>73</v>
      </c>
      <c r="B75" s="29"/>
      <c r="C75" s="30"/>
      <c r="D75" s="49"/>
      <c r="E75" s="30">
        <v>200</v>
      </c>
      <c r="F75" s="31"/>
      <c r="G75" s="31"/>
      <c r="H75" s="31">
        <v>10000</v>
      </c>
      <c r="I75" s="528">
        <f>H75</f>
        <v>10000</v>
      </c>
      <c r="J75" s="556"/>
    </row>
    <row r="76" spans="1:10" ht="90">
      <c r="A76" s="67" t="s">
        <v>144</v>
      </c>
      <c r="B76" s="43"/>
      <c r="C76" s="68"/>
      <c r="D76" s="69" t="s">
        <v>145</v>
      </c>
      <c r="E76" s="68"/>
      <c r="F76" s="45"/>
      <c r="G76" s="45"/>
      <c r="H76" s="45">
        <f aca="true" t="shared" si="6" ref="H76:J78">H77</f>
        <v>10000</v>
      </c>
      <c r="I76" s="530">
        <f t="shared" si="6"/>
        <v>10000</v>
      </c>
      <c r="J76" s="559">
        <f t="shared" si="6"/>
        <v>0</v>
      </c>
    </row>
    <row r="77" spans="1:10" ht="83.25" customHeight="1">
      <c r="A77" s="70" t="s">
        <v>146</v>
      </c>
      <c r="B77" s="29"/>
      <c r="C77" s="30"/>
      <c r="D77" s="49" t="s">
        <v>147</v>
      </c>
      <c r="E77" s="30"/>
      <c r="F77" s="31"/>
      <c r="G77" s="31"/>
      <c r="H77" s="31">
        <f t="shared" si="6"/>
        <v>10000</v>
      </c>
      <c r="I77" s="528">
        <f t="shared" si="6"/>
        <v>10000</v>
      </c>
      <c r="J77" s="556"/>
    </row>
    <row r="78" spans="1:10" ht="87" customHeight="1">
      <c r="A78" s="70" t="s">
        <v>148</v>
      </c>
      <c r="B78" s="29"/>
      <c r="C78" s="30"/>
      <c r="D78" s="49" t="s">
        <v>149</v>
      </c>
      <c r="E78" s="30"/>
      <c r="F78" s="31"/>
      <c r="G78" s="31"/>
      <c r="H78" s="31">
        <f t="shared" si="6"/>
        <v>10000</v>
      </c>
      <c r="I78" s="528">
        <f t="shared" si="6"/>
        <v>10000</v>
      </c>
      <c r="J78" s="556"/>
    </row>
    <row r="79" spans="1:10" ht="45">
      <c r="A79" s="28" t="s">
        <v>73</v>
      </c>
      <c r="B79" s="29"/>
      <c r="C79" s="30"/>
      <c r="D79" s="49"/>
      <c r="E79" s="30">
        <v>200</v>
      </c>
      <c r="F79" s="31"/>
      <c r="G79" s="31"/>
      <c r="H79" s="31">
        <v>10000</v>
      </c>
      <c r="I79" s="528">
        <f>H79</f>
        <v>10000</v>
      </c>
      <c r="J79" s="556"/>
    </row>
    <row r="80" spans="1:10" ht="45" customHeight="1">
      <c r="A80" s="501" t="s">
        <v>150</v>
      </c>
      <c r="B80" s="495"/>
      <c r="C80" s="496" t="s">
        <v>151</v>
      </c>
      <c r="D80" s="497"/>
      <c r="E80" s="498"/>
      <c r="F80" s="499"/>
      <c r="G80" s="499">
        <f>G86+G81</f>
        <v>10014685</v>
      </c>
      <c r="H80" s="499">
        <f>H86+H81</f>
        <v>8212851.86</v>
      </c>
      <c r="I80" s="526">
        <f>I86+I81</f>
        <v>18227536.86</v>
      </c>
      <c r="J80" s="558">
        <f>J86+J81</f>
        <v>0</v>
      </c>
    </row>
    <row r="81" spans="1:10" ht="56.25" customHeight="1">
      <c r="A81" s="594" t="s">
        <v>152</v>
      </c>
      <c r="B81" s="595"/>
      <c r="C81" s="596"/>
      <c r="D81" s="597" t="s">
        <v>153</v>
      </c>
      <c r="E81" s="598"/>
      <c r="F81" s="599"/>
      <c r="G81" s="599">
        <f aca="true" t="shared" si="7" ref="G81:J83">G82</f>
        <v>0</v>
      </c>
      <c r="H81" s="599">
        <f t="shared" si="7"/>
        <v>659927.2</v>
      </c>
      <c r="I81" s="606">
        <f t="shared" si="7"/>
        <v>659927.2</v>
      </c>
      <c r="J81" s="599">
        <f t="shared" si="7"/>
        <v>0</v>
      </c>
    </row>
    <row r="82" spans="1:10" ht="30" customHeight="1">
      <c r="A82" s="600" t="s">
        <v>154</v>
      </c>
      <c r="B82" s="601"/>
      <c r="C82" s="602"/>
      <c r="D82" s="603" t="s">
        <v>155</v>
      </c>
      <c r="E82" s="604"/>
      <c r="F82" s="605"/>
      <c r="G82" s="605">
        <f t="shared" si="7"/>
        <v>0</v>
      </c>
      <c r="H82" s="605">
        <f t="shared" si="7"/>
        <v>659927.2</v>
      </c>
      <c r="I82" s="607">
        <f t="shared" si="7"/>
        <v>659927.2</v>
      </c>
      <c r="J82" s="605">
        <f t="shared" si="7"/>
        <v>0</v>
      </c>
    </row>
    <row r="83" spans="1:10" ht="86.25" customHeight="1">
      <c r="A83" s="587" t="s">
        <v>450</v>
      </c>
      <c r="B83" s="588"/>
      <c r="C83" s="589"/>
      <c r="D83" s="590" t="s">
        <v>451</v>
      </c>
      <c r="E83" s="591"/>
      <c r="F83" s="592">
        <f>F84+F86</f>
        <v>0</v>
      </c>
      <c r="G83" s="31"/>
      <c r="H83" s="31">
        <f>H84</f>
        <v>659927.2</v>
      </c>
      <c r="I83" s="528">
        <f t="shared" si="7"/>
        <v>659927.2</v>
      </c>
      <c r="J83" s="583">
        <f t="shared" si="7"/>
        <v>0</v>
      </c>
    </row>
    <row r="84" spans="1:10" ht="87" customHeight="1">
      <c r="A84" s="587" t="s">
        <v>452</v>
      </c>
      <c r="B84" s="588"/>
      <c r="C84" s="589"/>
      <c r="D84" s="590" t="s">
        <v>453</v>
      </c>
      <c r="E84" s="591"/>
      <c r="F84" s="31"/>
      <c r="G84" s="31"/>
      <c r="H84" s="31">
        <f>H85</f>
        <v>659927.2</v>
      </c>
      <c r="I84" s="528">
        <f>I85</f>
        <v>659927.2</v>
      </c>
      <c r="J84" s="572">
        <f>J85</f>
        <v>0</v>
      </c>
    </row>
    <row r="85" spans="1:10" ht="60" customHeight="1">
      <c r="A85" s="587" t="s">
        <v>73</v>
      </c>
      <c r="B85" s="588"/>
      <c r="C85" s="589"/>
      <c r="D85" s="593"/>
      <c r="E85" s="591">
        <v>200</v>
      </c>
      <c r="F85" s="31"/>
      <c r="G85" s="31"/>
      <c r="H85" s="31">
        <v>659927.2</v>
      </c>
      <c r="I85" s="528">
        <f>H85</f>
        <v>659927.2</v>
      </c>
      <c r="J85" s="572"/>
    </row>
    <row r="86" spans="1:10" ht="55.5" customHeight="1">
      <c r="A86" s="21" t="s">
        <v>156</v>
      </c>
      <c r="B86" s="22"/>
      <c r="C86" s="23"/>
      <c r="D86" s="24" t="s">
        <v>157</v>
      </c>
      <c r="E86" s="25"/>
      <c r="F86" s="26"/>
      <c r="G86" s="26">
        <f aca="true" t="shared" si="8" ref="G86:J87">G87</f>
        <v>10014685</v>
      </c>
      <c r="H86" s="26">
        <f t="shared" si="8"/>
        <v>7552924.66</v>
      </c>
      <c r="I86" s="527">
        <f t="shared" si="8"/>
        <v>17567609.66</v>
      </c>
      <c r="J86" s="561">
        <f t="shared" si="8"/>
        <v>0</v>
      </c>
    </row>
    <row r="87" spans="1:10" ht="74.25" customHeight="1">
      <c r="A87" s="83" t="s">
        <v>158</v>
      </c>
      <c r="B87" s="84"/>
      <c r="C87" s="85"/>
      <c r="D87" s="86" t="s">
        <v>159</v>
      </c>
      <c r="E87" s="87"/>
      <c r="F87" s="88"/>
      <c r="G87" s="88">
        <f t="shared" si="8"/>
        <v>10014685</v>
      </c>
      <c r="H87" s="88">
        <f t="shared" si="8"/>
        <v>7552924.66</v>
      </c>
      <c r="I87" s="535">
        <f t="shared" si="8"/>
        <v>17567609.66</v>
      </c>
      <c r="J87" s="562">
        <f t="shared" si="8"/>
        <v>0</v>
      </c>
    </row>
    <row r="88" spans="1:10" ht="80.25" customHeight="1">
      <c r="A88" s="28" t="s">
        <v>160</v>
      </c>
      <c r="B88" s="9"/>
      <c r="C88" s="10"/>
      <c r="D88" s="29" t="s">
        <v>161</v>
      </c>
      <c r="E88" s="30"/>
      <c r="F88" s="31">
        <f>F89+F91+F93+F95</f>
        <v>0</v>
      </c>
      <c r="G88" s="31">
        <f>G89+G91+G93+G95+G97</f>
        <v>10014685</v>
      </c>
      <c r="H88" s="31">
        <f>H89+H91+H93+H95+H97+H99</f>
        <v>7552924.66</v>
      </c>
      <c r="I88" s="528">
        <f>I89+I91+I93+I95+I97+I99</f>
        <v>17567609.66</v>
      </c>
      <c r="J88" s="583">
        <f>J89+J91+J93+J95+J97+J99</f>
        <v>0</v>
      </c>
    </row>
    <row r="89" spans="1:10" ht="89.25" customHeight="1">
      <c r="A89" s="28" t="s">
        <v>162</v>
      </c>
      <c r="B89" s="89"/>
      <c r="C89" s="10"/>
      <c r="D89" s="29" t="s">
        <v>163</v>
      </c>
      <c r="E89" s="30"/>
      <c r="F89" s="31"/>
      <c r="G89" s="31"/>
      <c r="H89" s="31">
        <f>H90</f>
        <v>4759669.09</v>
      </c>
      <c r="I89" s="528">
        <f>I90</f>
        <v>4759669.09</v>
      </c>
      <c r="J89" s="556">
        <f>J90</f>
        <v>0</v>
      </c>
    </row>
    <row r="90" spans="1:10" s="1" customFormat="1" ht="45">
      <c r="A90" s="28" t="s">
        <v>73</v>
      </c>
      <c r="B90" s="29"/>
      <c r="C90" s="30"/>
      <c r="D90" s="29"/>
      <c r="E90" s="30">
        <v>200</v>
      </c>
      <c r="F90" s="31"/>
      <c r="G90" s="31"/>
      <c r="H90" s="31">
        <v>4759669.09</v>
      </c>
      <c r="I90" s="528">
        <f>H90</f>
        <v>4759669.09</v>
      </c>
      <c r="J90" s="556"/>
    </row>
    <row r="91" spans="1:10" ht="30">
      <c r="A91" s="28" t="s">
        <v>164</v>
      </c>
      <c r="C91" s="30"/>
      <c r="D91" s="29" t="s">
        <v>165</v>
      </c>
      <c r="E91" s="30"/>
      <c r="F91" s="31"/>
      <c r="G91" s="31"/>
      <c r="H91" s="31">
        <f>H92</f>
        <v>2142673.57</v>
      </c>
      <c r="I91" s="528">
        <f>H91</f>
        <v>2142673.57</v>
      </c>
      <c r="J91" s="556"/>
    </row>
    <row r="92" spans="1:10" ht="45">
      <c r="A92" s="28" t="s">
        <v>73</v>
      </c>
      <c r="B92" s="90"/>
      <c r="C92" s="4"/>
      <c r="D92" s="90"/>
      <c r="E92" s="30">
        <v>200</v>
      </c>
      <c r="F92" s="31"/>
      <c r="G92" s="31"/>
      <c r="H92" s="31">
        <v>2142673.57</v>
      </c>
      <c r="I92" s="528">
        <f>H92</f>
        <v>2142673.57</v>
      </c>
      <c r="J92" s="556"/>
    </row>
    <row r="93" spans="1:10" ht="45">
      <c r="A93" s="28" t="s">
        <v>166</v>
      </c>
      <c r="B93" s="48"/>
      <c r="C93" s="91"/>
      <c r="D93" s="29" t="s">
        <v>167</v>
      </c>
      <c r="E93" s="30"/>
      <c r="F93" s="31"/>
      <c r="G93" s="31"/>
      <c r="H93" s="31">
        <f>H94</f>
        <v>277312</v>
      </c>
      <c r="I93" s="528">
        <f>I94</f>
        <v>277312</v>
      </c>
      <c r="J93" s="556"/>
    </row>
    <row r="94" spans="1:10" ht="45">
      <c r="A94" s="28" t="s">
        <v>73</v>
      </c>
      <c r="B94" s="48"/>
      <c r="C94" s="91"/>
      <c r="D94" s="29"/>
      <c r="E94" s="30">
        <v>200</v>
      </c>
      <c r="F94" s="31"/>
      <c r="G94" s="31"/>
      <c r="H94" s="31">
        <v>277312</v>
      </c>
      <c r="I94" s="528">
        <f>H94</f>
        <v>277312</v>
      </c>
      <c r="J94" s="556"/>
    </row>
    <row r="95" spans="1:10" ht="33" customHeight="1">
      <c r="A95" s="28" t="s">
        <v>444</v>
      </c>
      <c r="B95" s="48"/>
      <c r="C95" s="91"/>
      <c r="D95" s="29" t="s">
        <v>168</v>
      </c>
      <c r="E95" s="30"/>
      <c r="F95" s="31"/>
      <c r="G95" s="31">
        <f>G96</f>
        <v>4268780</v>
      </c>
      <c r="H95" s="31"/>
      <c r="I95" s="528">
        <f>I96</f>
        <v>4268780</v>
      </c>
      <c r="J95" s="556"/>
    </row>
    <row r="96" spans="1:10" ht="45">
      <c r="A96" s="28" t="s">
        <v>73</v>
      </c>
      <c r="B96" s="48"/>
      <c r="C96" s="91"/>
      <c r="D96" s="29"/>
      <c r="E96" s="30">
        <v>200</v>
      </c>
      <c r="F96" s="31"/>
      <c r="G96" s="31">
        <v>4268780</v>
      </c>
      <c r="H96" s="31"/>
      <c r="I96" s="528">
        <f>G96</f>
        <v>4268780</v>
      </c>
      <c r="J96" s="556"/>
    </row>
    <row r="97" spans="1:10" ht="75.75" customHeight="1">
      <c r="A97" s="28" t="s">
        <v>169</v>
      </c>
      <c r="B97" s="48"/>
      <c r="C97" s="91"/>
      <c r="D97" s="29" t="s">
        <v>305</v>
      </c>
      <c r="E97" s="30"/>
      <c r="F97" s="31"/>
      <c r="G97" s="31">
        <f>G98</f>
        <v>5745905</v>
      </c>
      <c r="H97" s="31"/>
      <c r="I97" s="528">
        <f>I98</f>
        <v>5745905</v>
      </c>
      <c r="J97" s="556"/>
    </row>
    <row r="98" spans="1:10" ht="45">
      <c r="A98" s="28" t="s">
        <v>73</v>
      </c>
      <c r="B98" s="48"/>
      <c r="C98" s="91"/>
      <c r="D98" s="29"/>
      <c r="E98" s="30">
        <v>200</v>
      </c>
      <c r="F98" s="31"/>
      <c r="G98" s="31">
        <v>5745905</v>
      </c>
      <c r="H98" s="31"/>
      <c r="I98" s="528">
        <f>G98</f>
        <v>5745905</v>
      </c>
      <c r="J98" s="556"/>
    </row>
    <row r="99" spans="1:10" ht="90.75" customHeight="1">
      <c r="A99" s="28" t="s">
        <v>170</v>
      </c>
      <c r="B99" s="48"/>
      <c r="C99" s="91"/>
      <c r="D99" s="29" t="s">
        <v>303</v>
      </c>
      <c r="E99" s="30"/>
      <c r="F99" s="31"/>
      <c r="G99" s="31">
        <f>G100</f>
        <v>0</v>
      </c>
      <c r="H99" s="31">
        <f>H100</f>
        <v>373270</v>
      </c>
      <c r="I99" s="528">
        <f>I100</f>
        <v>373270</v>
      </c>
      <c r="J99" s="556">
        <f>J100</f>
        <v>0</v>
      </c>
    </row>
    <row r="100" spans="1:10" ht="48" customHeight="1">
      <c r="A100" s="28" t="s">
        <v>73</v>
      </c>
      <c r="B100" s="48"/>
      <c r="C100" s="91"/>
      <c r="D100" s="29"/>
      <c r="E100" s="30">
        <v>200</v>
      </c>
      <c r="F100" s="31"/>
      <c r="G100" s="31"/>
      <c r="H100" s="31">
        <v>373270</v>
      </c>
      <c r="I100" s="528">
        <f>H100</f>
        <v>373270</v>
      </c>
      <c r="J100" s="556"/>
    </row>
    <row r="101" spans="1:11" s="46" customFormat="1" ht="21.75" customHeight="1">
      <c r="A101" s="501" t="s">
        <v>172</v>
      </c>
      <c r="B101" s="495"/>
      <c r="C101" s="496" t="s">
        <v>173</v>
      </c>
      <c r="D101" s="502"/>
      <c r="E101" s="503"/>
      <c r="F101" s="504"/>
      <c r="G101" s="504"/>
      <c r="H101" s="504">
        <f>H102+H107</f>
        <v>1188691.97</v>
      </c>
      <c r="I101" s="533">
        <f>H101</f>
        <v>1188691.97</v>
      </c>
      <c r="J101" s="560">
        <f>J102+J107</f>
        <v>18048</v>
      </c>
      <c r="K101" s="621"/>
    </row>
    <row r="102" spans="1:11" s="27" customFormat="1" ht="89.25" customHeight="1">
      <c r="A102" s="21" t="s">
        <v>174</v>
      </c>
      <c r="B102" s="22"/>
      <c r="C102" s="23"/>
      <c r="D102" s="24" t="s">
        <v>175</v>
      </c>
      <c r="E102" s="94"/>
      <c r="F102" s="95"/>
      <c r="G102" s="95"/>
      <c r="H102" s="95">
        <f aca="true" t="shared" si="9" ref="H102:J105">H103</f>
        <v>100000</v>
      </c>
      <c r="I102" s="536">
        <f t="shared" si="9"/>
        <v>100000</v>
      </c>
      <c r="J102" s="561">
        <f t="shared" si="9"/>
        <v>0</v>
      </c>
      <c r="K102" s="619"/>
    </row>
    <row r="103" spans="1:11" s="46" customFormat="1" ht="87.75" customHeight="1">
      <c r="A103" s="83" t="s">
        <v>176</v>
      </c>
      <c r="B103" s="44"/>
      <c r="C103" s="87"/>
      <c r="D103" s="86" t="s">
        <v>177</v>
      </c>
      <c r="E103" s="96"/>
      <c r="F103" s="97"/>
      <c r="G103" s="97"/>
      <c r="H103" s="98">
        <f t="shared" si="9"/>
        <v>100000</v>
      </c>
      <c r="I103" s="537">
        <f t="shared" si="9"/>
        <v>100000</v>
      </c>
      <c r="J103" s="562">
        <f t="shared" si="9"/>
        <v>0</v>
      </c>
      <c r="K103" s="621"/>
    </row>
    <row r="104" spans="1:11" s="46" customFormat="1" ht="104.25" customHeight="1">
      <c r="A104" s="70" t="s">
        <v>178</v>
      </c>
      <c r="B104" s="99"/>
      <c r="C104" s="100"/>
      <c r="D104" s="49" t="s">
        <v>179</v>
      </c>
      <c r="E104" s="101"/>
      <c r="F104" s="102"/>
      <c r="G104" s="102"/>
      <c r="H104" s="103">
        <f t="shared" si="9"/>
        <v>100000</v>
      </c>
      <c r="I104" s="538">
        <f t="shared" si="9"/>
        <v>100000</v>
      </c>
      <c r="J104" s="563"/>
      <c r="K104" s="621"/>
    </row>
    <row r="105" spans="1:11" s="46" customFormat="1" ht="119.25" customHeight="1">
      <c r="A105" s="70" t="s">
        <v>180</v>
      </c>
      <c r="B105" s="104"/>
      <c r="C105" s="100"/>
      <c r="D105" s="49" t="s">
        <v>181</v>
      </c>
      <c r="E105" s="101"/>
      <c r="F105" s="102"/>
      <c r="G105" s="102"/>
      <c r="H105" s="103">
        <f t="shared" si="9"/>
        <v>100000</v>
      </c>
      <c r="I105" s="538">
        <f t="shared" si="9"/>
        <v>100000</v>
      </c>
      <c r="J105" s="563"/>
      <c r="K105" s="621"/>
    </row>
    <row r="106" spans="1:11" s="46" customFormat="1" ht="69" customHeight="1">
      <c r="A106" s="70" t="s">
        <v>182</v>
      </c>
      <c r="B106" s="49"/>
      <c r="D106" s="105"/>
      <c r="E106" s="100">
        <v>400</v>
      </c>
      <c r="F106" s="102"/>
      <c r="G106" s="102"/>
      <c r="H106" s="103">
        <v>100000</v>
      </c>
      <c r="I106" s="538">
        <f>H106</f>
        <v>100000</v>
      </c>
      <c r="J106" s="563"/>
      <c r="K106" s="621"/>
    </row>
    <row r="107" spans="1:11" s="61" customFormat="1" ht="72.75" customHeight="1">
      <c r="A107" s="72" t="str">
        <f>'РАСХ 2023 по целевым статьям'!G48</f>
        <v>Муниципальная программа "Обеспечение качественными коммунальными услугами населения Ивняковского сельского поселения"</v>
      </c>
      <c r="B107" s="106"/>
      <c r="C107" s="107"/>
      <c r="D107" s="75" t="s">
        <v>183</v>
      </c>
      <c r="E107" s="108"/>
      <c r="F107" s="109"/>
      <c r="G107" s="110"/>
      <c r="H107" s="77">
        <f aca="true" t="shared" si="10" ref="H107:J108">H108</f>
        <v>1088691.97</v>
      </c>
      <c r="I107" s="539">
        <f t="shared" si="10"/>
        <v>1088691.97</v>
      </c>
      <c r="J107" s="564">
        <f t="shared" si="10"/>
        <v>18048</v>
      </c>
      <c r="K107" s="1"/>
    </row>
    <row r="108" spans="1:11" s="114" customFormat="1" ht="75" customHeight="1">
      <c r="A108" s="67" t="s">
        <v>184</v>
      </c>
      <c r="B108" s="44"/>
      <c r="C108" s="111"/>
      <c r="D108" s="69" t="s">
        <v>185</v>
      </c>
      <c r="E108" s="112"/>
      <c r="F108" s="113"/>
      <c r="G108" s="113"/>
      <c r="H108" s="45">
        <f t="shared" si="10"/>
        <v>1088691.97</v>
      </c>
      <c r="I108" s="530">
        <f t="shared" si="10"/>
        <v>1088691.97</v>
      </c>
      <c r="J108" s="559">
        <f t="shared" si="10"/>
        <v>18048</v>
      </c>
      <c r="K108" s="621"/>
    </row>
    <row r="109" spans="1:10" ht="43.5" customHeight="1">
      <c r="A109" s="115" t="s">
        <v>186</v>
      </c>
      <c r="B109" s="116"/>
      <c r="C109" s="117"/>
      <c r="D109" s="116" t="s">
        <v>187</v>
      </c>
      <c r="E109" s="118"/>
      <c r="F109" s="119"/>
      <c r="G109" s="119"/>
      <c r="H109" s="119">
        <f>H110+H112</f>
        <v>1088691.97</v>
      </c>
      <c r="I109" s="540">
        <f>I110+I112</f>
        <v>1088691.97</v>
      </c>
      <c r="J109" s="585">
        <f>J110+J112</f>
        <v>18048</v>
      </c>
    </row>
    <row r="110" spans="1:10" ht="46.5" customHeight="1">
      <c r="A110" s="28" t="s">
        <v>188</v>
      </c>
      <c r="C110" s="100"/>
      <c r="D110" s="29" t="s">
        <v>189</v>
      </c>
      <c r="E110" s="118"/>
      <c r="F110" s="119"/>
      <c r="G110" s="119"/>
      <c r="H110" s="31">
        <f>H111</f>
        <v>1002243.97</v>
      </c>
      <c r="I110" s="528">
        <f>I111</f>
        <v>1002243.97</v>
      </c>
      <c r="J110" s="583">
        <f>J111</f>
        <v>0</v>
      </c>
    </row>
    <row r="111" spans="1:10" ht="46.5" customHeight="1">
      <c r="A111" s="28" t="s">
        <v>73</v>
      </c>
      <c r="B111" s="49"/>
      <c r="C111" s="100"/>
      <c r="D111" s="119"/>
      <c r="E111" s="118">
        <v>200</v>
      </c>
      <c r="F111" s="119"/>
      <c r="G111" s="119"/>
      <c r="H111" s="31">
        <v>1002243.97</v>
      </c>
      <c r="I111" s="540">
        <f>H111</f>
        <v>1002243.97</v>
      </c>
      <c r="J111" s="556"/>
    </row>
    <row r="112" spans="1:10" ht="44.25" customHeight="1">
      <c r="A112" s="93" t="s">
        <v>190</v>
      </c>
      <c r="B112" s="120"/>
      <c r="C112" s="121"/>
      <c r="D112" s="29" t="s">
        <v>191</v>
      </c>
      <c r="E112" s="119"/>
      <c r="F112" s="119"/>
      <c r="G112" s="119"/>
      <c r="H112" s="119">
        <f>H113</f>
        <v>86448</v>
      </c>
      <c r="I112" s="540">
        <f>H112</f>
        <v>86448</v>
      </c>
      <c r="J112" s="556">
        <f>J113</f>
        <v>18048</v>
      </c>
    </row>
    <row r="113" spans="1:10" ht="42" customHeight="1">
      <c r="A113" s="28" t="s">
        <v>73</v>
      </c>
      <c r="B113" s="48"/>
      <c r="C113" s="30"/>
      <c r="D113" s="29"/>
      <c r="E113" s="122">
        <v>200</v>
      </c>
      <c r="F113" s="34"/>
      <c r="G113" s="123"/>
      <c r="H113" s="31">
        <v>86448</v>
      </c>
      <c r="I113" s="540">
        <f>H113</f>
        <v>86448</v>
      </c>
      <c r="J113" s="556">
        <v>18048</v>
      </c>
    </row>
    <row r="114" spans="1:10" ht="23.25" customHeight="1">
      <c r="A114" s="501" t="s">
        <v>192</v>
      </c>
      <c r="B114" s="495"/>
      <c r="C114" s="496" t="s">
        <v>193</v>
      </c>
      <c r="D114" s="497"/>
      <c r="E114" s="506"/>
      <c r="F114" s="499"/>
      <c r="G114" s="499"/>
      <c r="H114" s="499">
        <f aca="true" t="shared" si="11" ref="H114:J115">H115</f>
        <v>588405.46</v>
      </c>
      <c r="I114" s="526">
        <f t="shared" si="11"/>
        <v>588405.46</v>
      </c>
      <c r="J114" s="560">
        <f t="shared" si="11"/>
        <v>33104.09</v>
      </c>
    </row>
    <row r="115" spans="1:10" ht="72" customHeight="1">
      <c r="A115" s="72" t="str">
        <f>'РАСХ 2023 по целевым статьям'!G48</f>
        <v>Муниципальная программа "Обеспечение качественными коммунальными услугами населения Ивняковского сельского поселения"</v>
      </c>
      <c r="B115" s="106"/>
      <c r="C115" s="107"/>
      <c r="D115" s="75" t="s">
        <v>183</v>
      </c>
      <c r="E115" s="124"/>
      <c r="F115" s="125"/>
      <c r="G115" s="125"/>
      <c r="H115" s="125">
        <f t="shared" si="11"/>
        <v>588405.46</v>
      </c>
      <c r="I115" s="541">
        <f t="shared" si="11"/>
        <v>588405.46</v>
      </c>
      <c r="J115" s="571">
        <f t="shared" si="11"/>
        <v>33104.09</v>
      </c>
    </row>
    <row r="116" spans="1:10" ht="61.5" customHeight="1">
      <c r="A116" s="67" t="s">
        <v>184</v>
      </c>
      <c r="B116" s="44"/>
      <c r="C116" s="111"/>
      <c r="D116" s="69" t="s">
        <v>185</v>
      </c>
      <c r="E116" s="112"/>
      <c r="F116" s="113"/>
      <c r="G116" s="113"/>
      <c r="H116" s="88">
        <f>H117+H120</f>
        <v>588405.46</v>
      </c>
      <c r="I116" s="535">
        <f>I117+I120</f>
        <v>588405.46</v>
      </c>
      <c r="J116" s="562">
        <f>J117+J120</f>
        <v>33104.09</v>
      </c>
    </row>
    <row r="117" spans="1:10" ht="32.25" customHeight="1">
      <c r="A117" s="126" t="s">
        <v>194</v>
      </c>
      <c r="B117" s="127"/>
      <c r="C117" s="117"/>
      <c r="D117" s="116" t="s">
        <v>187</v>
      </c>
      <c r="E117" s="118"/>
      <c r="F117" s="119"/>
      <c r="G117" s="119"/>
      <c r="H117" s="31">
        <f aca="true" t="shared" si="12" ref="H117:J118">H118</f>
        <v>137016.02</v>
      </c>
      <c r="I117" s="528">
        <f t="shared" si="12"/>
        <v>137016.02</v>
      </c>
      <c r="J117" s="583">
        <f t="shared" si="12"/>
        <v>19079.01</v>
      </c>
    </row>
    <row r="118" spans="1:10" ht="32.25" customHeight="1">
      <c r="A118" s="128" t="s">
        <v>195</v>
      </c>
      <c r="B118" s="48"/>
      <c r="C118" s="129"/>
      <c r="D118" s="29" t="s">
        <v>196</v>
      </c>
      <c r="E118" s="130"/>
      <c r="F118" s="119"/>
      <c r="G118" s="119"/>
      <c r="H118" s="119">
        <f t="shared" si="12"/>
        <v>137016.02</v>
      </c>
      <c r="I118" s="540">
        <f t="shared" si="12"/>
        <v>137016.02</v>
      </c>
      <c r="J118" s="585">
        <f t="shared" si="12"/>
        <v>19079.01</v>
      </c>
    </row>
    <row r="119" spans="1:10" ht="45">
      <c r="A119" s="51" t="s">
        <v>73</v>
      </c>
      <c r="B119" s="48"/>
      <c r="C119" s="129"/>
      <c r="D119" s="29"/>
      <c r="E119" s="30">
        <v>200</v>
      </c>
      <c r="F119" s="119"/>
      <c r="G119" s="119"/>
      <c r="H119" s="119">
        <v>137016.02</v>
      </c>
      <c r="I119" s="540">
        <f>H119</f>
        <v>137016.02</v>
      </c>
      <c r="J119" s="556">
        <v>19079.01</v>
      </c>
    </row>
    <row r="120" spans="1:10" ht="76.5" customHeight="1">
      <c r="A120" s="70" t="s">
        <v>197</v>
      </c>
      <c r="B120" s="59"/>
      <c r="C120" s="56"/>
      <c r="D120" s="49" t="s">
        <v>198</v>
      </c>
      <c r="E120" s="100"/>
      <c r="F120" s="31"/>
      <c r="G120" s="31"/>
      <c r="H120" s="31">
        <f>H121+H123</f>
        <v>451389.44</v>
      </c>
      <c r="I120" s="528">
        <f>I121+I123</f>
        <v>451389.44</v>
      </c>
      <c r="J120" s="583">
        <f>J121+J123</f>
        <v>14025.08</v>
      </c>
    </row>
    <row r="121" spans="1:10" ht="31.5" customHeight="1">
      <c r="A121" s="28" t="s">
        <v>199</v>
      </c>
      <c r="B121" s="59"/>
      <c r="C121" s="56"/>
      <c r="D121" s="29" t="s">
        <v>200</v>
      </c>
      <c r="E121" s="30"/>
      <c r="F121" s="31"/>
      <c r="G121" s="31"/>
      <c r="H121" s="31">
        <f>H122</f>
        <v>151389.44</v>
      </c>
      <c r="I121" s="528">
        <f>I122</f>
        <v>151389.44</v>
      </c>
      <c r="J121" s="583">
        <f>J122</f>
        <v>14025.08</v>
      </c>
    </row>
    <row r="122" spans="1:10" ht="41.25" customHeight="1">
      <c r="A122" s="28" t="s">
        <v>73</v>
      </c>
      <c r="B122" s="59"/>
      <c r="C122" s="56"/>
      <c r="D122" s="29"/>
      <c r="E122" s="30">
        <v>200</v>
      </c>
      <c r="F122" s="31"/>
      <c r="G122" s="31"/>
      <c r="H122" s="31">
        <v>151389.44</v>
      </c>
      <c r="I122" s="528">
        <f>H122</f>
        <v>151389.44</v>
      </c>
      <c r="J122" s="556">
        <v>14025.08</v>
      </c>
    </row>
    <row r="123" spans="1:10" ht="41.25" customHeight="1">
      <c r="A123" s="28" t="s">
        <v>201</v>
      </c>
      <c r="B123" s="59"/>
      <c r="C123" s="56"/>
      <c r="D123" s="29" t="s">
        <v>202</v>
      </c>
      <c r="E123" s="30"/>
      <c r="F123" s="31"/>
      <c r="G123" s="31"/>
      <c r="H123" s="31">
        <f>H124+H125</f>
        <v>300000</v>
      </c>
      <c r="I123" s="528">
        <f>I124+I125</f>
        <v>300000</v>
      </c>
      <c r="J123" s="556"/>
    </row>
    <row r="124" spans="1:10" ht="41.25" customHeight="1">
      <c r="A124" s="28" t="s">
        <v>73</v>
      </c>
      <c r="B124" s="59"/>
      <c r="C124" s="56"/>
      <c r="D124" s="29"/>
      <c r="E124" s="30">
        <v>200</v>
      </c>
      <c r="F124" s="31"/>
      <c r="G124" s="31"/>
      <c r="H124" s="31">
        <v>300000</v>
      </c>
      <c r="I124" s="528">
        <v>300000</v>
      </c>
      <c r="J124" s="556">
        <v>200000</v>
      </c>
    </row>
    <row r="125" spans="1:10" ht="76.5" customHeight="1">
      <c r="A125" s="28" t="s">
        <v>182</v>
      </c>
      <c r="B125" s="29"/>
      <c r="C125" s="129"/>
      <c r="D125" s="29"/>
      <c r="E125" s="30">
        <v>400</v>
      </c>
      <c r="F125" s="31"/>
      <c r="G125" s="31"/>
      <c r="H125" s="31">
        <v>0</v>
      </c>
      <c r="I125" s="528">
        <f>H125</f>
        <v>0</v>
      </c>
      <c r="J125" s="556">
        <v>-200000</v>
      </c>
    </row>
    <row r="126" spans="1:10" ht="23.25" customHeight="1">
      <c r="A126" s="37" t="s">
        <v>203</v>
      </c>
      <c r="B126" s="16"/>
      <c r="C126" s="17" t="s">
        <v>204</v>
      </c>
      <c r="D126" s="18"/>
      <c r="E126" s="19"/>
      <c r="F126" s="20">
        <f>F135+F127</f>
        <v>2750773</v>
      </c>
      <c r="G126" s="20">
        <f>G135+G127</f>
        <v>114616</v>
      </c>
      <c r="H126" s="20">
        <f>H135+H127</f>
        <v>17415232.17</v>
      </c>
      <c r="I126" s="20">
        <f>I135+I127</f>
        <v>20280621.17</v>
      </c>
      <c r="J126" s="20">
        <f>J135+J127</f>
        <v>-125987.31</v>
      </c>
    </row>
    <row r="127" spans="1:10" ht="48.75" customHeight="1">
      <c r="A127" s="72" t="s">
        <v>152</v>
      </c>
      <c r="B127" s="73"/>
      <c r="C127" s="74"/>
      <c r="D127" s="75" t="s">
        <v>153</v>
      </c>
      <c r="E127" s="76"/>
      <c r="F127" s="77">
        <f aca="true" t="shared" si="13" ref="F127:J128">F128</f>
        <v>2750773</v>
      </c>
      <c r="G127" s="77">
        <f t="shared" si="13"/>
        <v>114616</v>
      </c>
      <c r="H127" s="77">
        <f t="shared" si="13"/>
        <v>636597.51</v>
      </c>
      <c r="I127" s="539">
        <f t="shared" si="13"/>
        <v>3501986.51</v>
      </c>
      <c r="J127" s="564">
        <f t="shared" si="13"/>
        <v>0</v>
      </c>
    </row>
    <row r="128" spans="1:10" ht="46.5" customHeight="1">
      <c r="A128" s="40" t="s">
        <v>154</v>
      </c>
      <c r="B128" s="41"/>
      <c r="C128" s="42"/>
      <c r="D128" s="43" t="s">
        <v>155</v>
      </c>
      <c r="E128" s="68"/>
      <c r="F128" s="45">
        <f t="shared" si="13"/>
        <v>2750773</v>
      </c>
      <c r="G128" s="45">
        <f t="shared" si="13"/>
        <v>114616</v>
      </c>
      <c r="H128" s="45">
        <f>H129+H132</f>
        <v>636597.51</v>
      </c>
      <c r="I128" s="45">
        <f>I129+I132</f>
        <v>3501986.51</v>
      </c>
      <c r="J128" s="45">
        <f>J129+J132</f>
        <v>0</v>
      </c>
    </row>
    <row r="129" spans="1:10" ht="52.5" customHeight="1">
      <c r="A129" s="131" t="s">
        <v>205</v>
      </c>
      <c r="B129" s="132"/>
      <c r="C129" s="81"/>
      <c r="D129" s="79" t="s">
        <v>206</v>
      </c>
      <c r="E129" s="133"/>
      <c r="F129" s="31">
        <f aca="true" t="shared" si="14" ref="F129:I130">F130</f>
        <v>2750773</v>
      </c>
      <c r="G129" s="31">
        <f t="shared" si="14"/>
        <v>114616</v>
      </c>
      <c r="H129" s="31">
        <f t="shared" si="14"/>
        <v>237055.11</v>
      </c>
      <c r="I129" s="528">
        <f t="shared" si="14"/>
        <v>3102444.11</v>
      </c>
      <c r="J129" s="556">
        <f>J130</f>
        <v>0</v>
      </c>
    </row>
    <row r="130" spans="1:10" ht="36.75" customHeight="1">
      <c r="A130" s="78" t="s">
        <v>207</v>
      </c>
      <c r="B130" s="132"/>
      <c r="C130" s="134"/>
      <c r="D130" s="80" t="s">
        <v>208</v>
      </c>
      <c r="E130" s="133"/>
      <c r="F130" s="31">
        <f t="shared" si="14"/>
        <v>2750773</v>
      </c>
      <c r="G130" s="31">
        <f t="shared" si="14"/>
        <v>114616</v>
      </c>
      <c r="H130" s="31">
        <f t="shared" si="14"/>
        <v>237055.11</v>
      </c>
      <c r="I130" s="528">
        <f t="shared" si="14"/>
        <v>3102444.11</v>
      </c>
      <c r="J130" s="572">
        <f>J131</f>
        <v>0</v>
      </c>
    </row>
    <row r="131" spans="1:10" ht="57" customHeight="1">
      <c r="A131" s="78" t="s">
        <v>73</v>
      </c>
      <c r="B131" s="135"/>
      <c r="C131" s="4"/>
      <c r="D131" s="82"/>
      <c r="E131" s="136">
        <v>200</v>
      </c>
      <c r="F131" s="31">
        <v>2750773</v>
      </c>
      <c r="G131" s="31">
        <v>114616</v>
      </c>
      <c r="H131" s="31">
        <v>237055.11</v>
      </c>
      <c r="I131" s="528">
        <f>F131+G131+H131</f>
        <v>3102444.11</v>
      </c>
      <c r="J131" s="556"/>
    </row>
    <row r="132" spans="1:10" ht="97.5" customHeight="1">
      <c r="A132" s="587" t="s">
        <v>450</v>
      </c>
      <c r="B132" s="588"/>
      <c r="C132" s="589"/>
      <c r="D132" s="590" t="s">
        <v>451</v>
      </c>
      <c r="E132" s="591"/>
      <c r="F132" s="592">
        <f>F133+F135</f>
        <v>0</v>
      </c>
      <c r="G132" s="31"/>
      <c r="H132" s="31">
        <f aca="true" t="shared" si="15" ref="H132:J133">H133</f>
        <v>399542.4</v>
      </c>
      <c r="I132" s="528">
        <f t="shared" si="15"/>
        <v>399542.4</v>
      </c>
      <c r="J132" s="583">
        <f t="shared" si="15"/>
        <v>0</v>
      </c>
    </row>
    <row r="133" spans="1:10" ht="85.5" customHeight="1">
      <c r="A133" s="587" t="s">
        <v>452</v>
      </c>
      <c r="B133" s="588"/>
      <c r="C133" s="589"/>
      <c r="D133" s="590" t="s">
        <v>453</v>
      </c>
      <c r="E133" s="591"/>
      <c r="F133" s="31"/>
      <c r="G133" s="31"/>
      <c r="H133" s="31">
        <f t="shared" si="15"/>
        <v>399542.4</v>
      </c>
      <c r="I133" s="528">
        <f t="shared" si="15"/>
        <v>399542.4</v>
      </c>
      <c r="J133" s="572">
        <f t="shared" si="15"/>
        <v>0</v>
      </c>
    </row>
    <row r="134" spans="1:10" ht="57" customHeight="1">
      <c r="A134" s="587" t="s">
        <v>73</v>
      </c>
      <c r="B134" s="588"/>
      <c r="C134" s="589"/>
      <c r="D134" s="593"/>
      <c r="E134" s="591">
        <v>200</v>
      </c>
      <c r="F134" s="31"/>
      <c r="G134" s="31"/>
      <c r="H134" s="31">
        <v>399542.4</v>
      </c>
      <c r="I134" s="528">
        <f>F134+G134+H134</f>
        <v>399542.4</v>
      </c>
      <c r="J134" s="572"/>
    </row>
    <row r="135" spans="1:10" ht="81" customHeight="1">
      <c r="A135" s="72" t="s">
        <v>209</v>
      </c>
      <c r="B135" s="106"/>
      <c r="C135" s="107"/>
      <c r="D135" s="75" t="s">
        <v>183</v>
      </c>
      <c r="E135" s="124"/>
      <c r="F135" s="125"/>
      <c r="G135" s="125">
        <f aca="true" t="shared" si="16" ref="G135:J136">G136</f>
        <v>0</v>
      </c>
      <c r="H135" s="77">
        <f t="shared" si="16"/>
        <v>16778634.66</v>
      </c>
      <c r="I135" s="539">
        <f t="shared" si="16"/>
        <v>16778634.66</v>
      </c>
      <c r="J135" s="564">
        <f t="shared" si="16"/>
        <v>-125987.31</v>
      </c>
    </row>
    <row r="136" spans="1:10" ht="59.25" customHeight="1">
      <c r="A136" s="67" t="s">
        <v>184</v>
      </c>
      <c r="B136" s="44"/>
      <c r="C136" s="111"/>
      <c r="D136" s="69" t="s">
        <v>185</v>
      </c>
      <c r="E136" s="112"/>
      <c r="F136" s="113"/>
      <c r="G136" s="113">
        <f t="shared" si="16"/>
        <v>0</v>
      </c>
      <c r="H136" s="113">
        <f t="shared" si="16"/>
        <v>16778634.66</v>
      </c>
      <c r="I136" s="542">
        <f t="shared" si="16"/>
        <v>16778634.66</v>
      </c>
      <c r="J136" s="573">
        <f t="shared" si="16"/>
        <v>-125987.31</v>
      </c>
    </row>
    <row r="137" spans="1:11" s="142" customFormat="1" ht="34.5" customHeight="1">
      <c r="A137" s="131" t="s">
        <v>210</v>
      </c>
      <c r="B137" s="138"/>
      <c r="C137" s="139"/>
      <c r="D137" s="79" t="s">
        <v>211</v>
      </c>
      <c r="E137" s="81"/>
      <c r="F137" s="140">
        <f>F138+F141+F143+F145+F147+F149+F151</f>
        <v>0</v>
      </c>
      <c r="G137" s="140">
        <f>G138+G141+G143+G145+G147+G149+G151</f>
        <v>0</v>
      </c>
      <c r="H137" s="141">
        <f>H138+H141+H143+H145+H147+H149+H151</f>
        <v>16778634.66</v>
      </c>
      <c r="I137" s="543">
        <f>I138+I141+I143+I145+I147+I149+I151</f>
        <v>16778634.66</v>
      </c>
      <c r="J137" s="586">
        <f>J138+J141+J143+J145+J147+J149+J151</f>
        <v>-125987.31</v>
      </c>
      <c r="K137" s="622"/>
    </row>
    <row r="138" spans="1:10" ht="30">
      <c r="A138" s="51" t="s">
        <v>212</v>
      </c>
      <c r="B138" s="48"/>
      <c r="C138" s="91"/>
      <c r="D138" s="29" t="s">
        <v>213</v>
      </c>
      <c r="E138" s="30"/>
      <c r="F138" s="31"/>
      <c r="G138" s="31"/>
      <c r="H138" s="31">
        <f>H139+H140</f>
        <v>3436953.96</v>
      </c>
      <c r="I138" s="31">
        <f>I139+I140</f>
        <v>3436953.96</v>
      </c>
      <c r="J138" s="583">
        <f>J139</f>
        <v>-1087.15</v>
      </c>
    </row>
    <row r="139" spans="1:12" ht="57.75" customHeight="1">
      <c r="A139" s="51" t="s">
        <v>73</v>
      </c>
      <c r="B139" s="48"/>
      <c r="C139" s="91"/>
      <c r="D139" s="29"/>
      <c r="E139" s="30">
        <v>200</v>
      </c>
      <c r="F139" s="31"/>
      <c r="G139" s="31"/>
      <c r="H139" s="31">
        <v>3435866.81</v>
      </c>
      <c r="I139" s="528">
        <f>H139</f>
        <v>3435866.81</v>
      </c>
      <c r="J139" s="556">
        <v>-1087.15</v>
      </c>
      <c r="K139" s="507"/>
      <c r="L139" s="143"/>
    </row>
    <row r="140" spans="1:12" ht="33" customHeight="1">
      <c r="A140" s="28" t="s">
        <v>74</v>
      </c>
      <c r="B140" s="29"/>
      <c r="C140" s="129"/>
      <c r="D140" s="29"/>
      <c r="E140" s="30">
        <v>800</v>
      </c>
      <c r="F140" s="31"/>
      <c r="G140" s="31"/>
      <c r="H140" s="31">
        <v>1087.15</v>
      </c>
      <c r="I140" s="528">
        <f>H140</f>
        <v>1087.15</v>
      </c>
      <c r="J140" s="556">
        <v>1087.15</v>
      </c>
      <c r="K140" s="507"/>
      <c r="L140" s="143"/>
    </row>
    <row r="141" spans="1:10" ht="24.75" customHeight="1">
      <c r="A141" s="144" t="s">
        <v>214</v>
      </c>
      <c r="B141" s="48"/>
      <c r="C141" s="91"/>
      <c r="D141" s="29" t="s">
        <v>215</v>
      </c>
      <c r="E141" s="30"/>
      <c r="F141" s="31"/>
      <c r="G141" s="31"/>
      <c r="H141" s="145">
        <f>H142</f>
        <v>800000</v>
      </c>
      <c r="I141" s="544">
        <f>I142</f>
        <v>800000</v>
      </c>
      <c r="J141" s="556"/>
    </row>
    <row r="142" spans="1:10" ht="45">
      <c r="A142" s="51" t="s">
        <v>73</v>
      </c>
      <c r="B142" s="48"/>
      <c r="C142" s="91"/>
      <c r="D142" s="29"/>
      <c r="E142" s="30">
        <v>200</v>
      </c>
      <c r="F142" s="31"/>
      <c r="G142" s="31"/>
      <c r="H142" s="145">
        <v>800000</v>
      </c>
      <c r="I142" s="544">
        <f>H142</f>
        <v>800000</v>
      </c>
      <c r="J142" s="556"/>
    </row>
    <row r="143" spans="1:10" ht="36.75" customHeight="1">
      <c r="A143" s="93" t="s">
        <v>216</v>
      </c>
      <c r="B143" s="48"/>
      <c r="C143" s="91"/>
      <c r="D143" s="29" t="s">
        <v>217</v>
      </c>
      <c r="E143" s="30"/>
      <c r="F143" s="31"/>
      <c r="G143" s="31"/>
      <c r="H143" s="145">
        <f>H144</f>
        <v>250000</v>
      </c>
      <c r="I143" s="544">
        <f>I144</f>
        <v>250000</v>
      </c>
      <c r="J143" s="556"/>
    </row>
    <row r="144" spans="1:11" s="61" customFormat="1" ht="45">
      <c r="A144" s="51" t="s">
        <v>73</v>
      </c>
      <c r="B144" s="48"/>
      <c r="C144" s="146"/>
      <c r="D144" s="29"/>
      <c r="E144" s="30">
        <v>200</v>
      </c>
      <c r="F144" s="31"/>
      <c r="G144" s="31"/>
      <c r="H144" s="145">
        <v>250000</v>
      </c>
      <c r="I144" s="544">
        <f>H144</f>
        <v>250000</v>
      </c>
      <c r="J144" s="556"/>
      <c r="K144" s="1"/>
    </row>
    <row r="145" spans="1:10" ht="36" customHeight="1">
      <c r="A145" s="51" t="s">
        <v>218</v>
      </c>
      <c r="B145" s="48"/>
      <c r="C145" s="91"/>
      <c r="D145" s="29" t="s">
        <v>219</v>
      </c>
      <c r="E145" s="30"/>
      <c r="F145" s="31"/>
      <c r="G145" s="31"/>
      <c r="H145" s="145">
        <f>H146</f>
        <v>3895199</v>
      </c>
      <c r="I145" s="544">
        <f>I146</f>
        <v>3895199</v>
      </c>
      <c r="J145" s="582">
        <f>J146</f>
        <v>0</v>
      </c>
    </row>
    <row r="146" spans="1:10" ht="49.5" customHeight="1">
      <c r="A146" s="51" t="s">
        <v>73</v>
      </c>
      <c r="B146" s="48"/>
      <c r="C146" s="91"/>
      <c r="D146" s="29"/>
      <c r="E146" s="30">
        <v>200</v>
      </c>
      <c r="F146" s="31"/>
      <c r="G146" s="31"/>
      <c r="H146" s="145">
        <v>3895199</v>
      </c>
      <c r="I146" s="544">
        <f>H146</f>
        <v>3895199</v>
      </c>
      <c r="J146" s="556"/>
    </row>
    <row r="147" spans="1:10" ht="30">
      <c r="A147" s="51" t="s">
        <v>220</v>
      </c>
      <c r="B147" s="48"/>
      <c r="C147" s="91"/>
      <c r="D147" s="29" t="s">
        <v>221</v>
      </c>
      <c r="E147" s="30"/>
      <c r="F147" s="31"/>
      <c r="G147" s="31"/>
      <c r="H147" s="145">
        <f>H148</f>
        <v>3400000</v>
      </c>
      <c r="I147" s="544">
        <f>I148</f>
        <v>3400000</v>
      </c>
      <c r="J147" s="556"/>
    </row>
    <row r="148" spans="1:10" ht="51" customHeight="1">
      <c r="A148" s="51" t="s">
        <v>73</v>
      </c>
      <c r="B148" s="48"/>
      <c r="C148" s="91"/>
      <c r="D148" s="29"/>
      <c r="E148" s="30">
        <v>200</v>
      </c>
      <c r="F148" s="31"/>
      <c r="G148" s="31"/>
      <c r="H148" s="145">
        <v>3400000</v>
      </c>
      <c r="I148" s="544">
        <f>H148</f>
        <v>3400000</v>
      </c>
      <c r="J148" s="556"/>
    </row>
    <row r="149" spans="1:11" s="33" customFormat="1" ht="36" customHeight="1">
      <c r="A149" s="51" t="s">
        <v>222</v>
      </c>
      <c r="B149" s="147"/>
      <c r="C149" s="137"/>
      <c r="D149" s="29" t="s">
        <v>223</v>
      </c>
      <c r="E149" s="30"/>
      <c r="F149" s="119"/>
      <c r="G149" s="119"/>
      <c r="H149" s="31">
        <f>H150</f>
        <v>1300000</v>
      </c>
      <c r="I149" s="528">
        <f>I150</f>
        <v>1300000</v>
      </c>
      <c r="J149" s="565"/>
      <c r="K149" s="620"/>
    </row>
    <row r="150" spans="1:11" s="33" customFormat="1" ht="44.25" customHeight="1">
      <c r="A150" s="51" t="s">
        <v>73</v>
      </c>
      <c r="B150" s="147"/>
      <c r="C150" s="137"/>
      <c r="D150" s="29"/>
      <c r="E150" s="30">
        <v>200</v>
      </c>
      <c r="F150" s="119"/>
      <c r="G150" s="119"/>
      <c r="H150" s="31">
        <v>1300000</v>
      </c>
      <c r="I150" s="528">
        <f>H150</f>
        <v>1300000</v>
      </c>
      <c r="J150" s="565"/>
      <c r="K150" s="620"/>
    </row>
    <row r="151" spans="1:11" s="33" customFormat="1" ht="33" customHeight="1">
      <c r="A151" s="51" t="s">
        <v>224</v>
      </c>
      <c r="B151" s="147"/>
      <c r="C151" s="137"/>
      <c r="D151" s="29" t="s">
        <v>225</v>
      </c>
      <c r="E151" s="30"/>
      <c r="F151" s="119"/>
      <c r="G151" s="119"/>
      <c r="H151" s="31">
        <f>H152</f>
        <v>3696481.7</v>
      </c>
      <c r="I151" s="528">
        <f>I152</f>
        <v>3696481.7</v>
      </c>
      <c r="J151" s="565">
        <f>J152</f>
        <v>-124900.16</v>
      </c>
      <c r="K151" s="620"/>
    </row>
    <row r="152" spans="1:11" s="33" customFormat="1" ht="50.25" customHeight="1">
      <c r="A152" s="51" t="s">
        <v>73</v>
      </c>
      <c r="B152" s="147"/>
      <c r="C152" s="137"/>
      <c r="D152" s="29"/>
      <c r="E152" s="30">
        <v>200</v>
      </c>
      <c r="F152" s="119"/>
      <c r="G152" s="119"/>
      <c r="H152" s="31">
        <v>3696481.7</v>
      </c>
      <c r="I152" s="528">
        <f>H152</f>
        <v>3696481.7</v>
      </c>
      <c r="J152" s="566">
        <v>-124900.16</v>
      </c>
      <c r="K152" s="620"/>
    </row>
    <row r="153" spans="1:11" s="46" customFormat="1" ht="45" customHeight="1">
      <c r="A153" s="37" t="s">
        <v>226</v>
      </c>
      <c r="B153" s="16"/>
      <c r="C153" s="17" t="s">
        <v>227</v>
      </c>
      <c r="D153" s="18"/>
      <c r="E153" s="19"/>
      <c r="F153" s="20"/>
      <c r="G153" s="20"/>
      <c r="H153" s="20">
        <f>H154</f>
        <v>13372456.44</v>
      </c>
      <c r="I153" s="20">
        <f>I154</f>
        <v>13372456.44</v>
      </c>
      <c r="J153" s="20">
        <f>J154</f>
        <v>0</v>
      </c>
      <c r="K153" s="621"/>
    </row>
    <row r="154" spans="1:10" ht="109.5" customHeight="1">
      <c r="A154" s="72" t="s">
        <v>228</v>
      </c>
      <c r="B154" s="106"/>
      <c r="C154" s="107"/>
      <c r="D154" s="75" t="s">
        <v>183</v>
      </c>
      <c r="E154" s="124"/>
      <c r="F154" s="125"/>
      <c r="G154" s="125"/>
      <c r="H154" s="125">
        <f aca="true" t="shared" si="17" ref="H154:J156">H155</f>
        <v>13372456.44</v>
      </c>
      <c r="I154" s="541">
        <f t="shared" si="17"/>
        <v>13372456.44</v>
      </c>
      <c r="J154" s="574">
        <f t="shared" si="17"/>
        <v>0</v>
      </c>
    </row>
    <row r="155" spans="1:10" ht="90">
      <c r="A155" s="67" t="s">
        <v>229</v>
      </c>
      <c r="B155" s="44"/>
      <c r="C155" s="111"/>
      <c r="D155" s="69" t="s">
        <v>185</v>
      </c>
      <c r="E155" s="112"/>
      <c r="F155" s="113"/>
      <c r="G155" s="113"/>
      <c r="H155" s="113">
        <f t="shared" si="17"/>
        <v>13372456.44</v>
      </c>
      <c r="I155" s="542">
        <f t="shared" si="17"/>
        <v>13372456.44</v>
      </c>
      <c r="J155" s="573">
        <f t="shared" si="17"/>
        <v>0</v>
      </c>
    </row>
    <row r="156" spans="1:10" ht="59.25" customHeight="1">
      <c r="A156" s="131" t="s">
        <v>210</v>
      </c>
      <c r="B156" s="138"/>
      <c r="C156" s="139"/>
      <c r="D156" s="79" t="s">
        <v>211</v>
      </c>
      <c r="E156" s="81"/>
      <c r="F156" s="140"/>
      <c r="G156" s="148"/>
      <c r="H156" s="145">
        <f t="shared" si="17"/>
        <v>13372456.44</v>
      </c>
      <c r="I156" s="544">
        <f t="shared" si="17"/>
        <v>13372456.44</v>
      </c>
      <c r="J156" s="582">
        <f t="shared" si="17"/>
        <v>0</v>
      </c>
    </row>
    <row r="157" spans="1:10" ht="33" customHeight="1">
      <c r="A157" s="70" t="s">
        <v>230</v>
      </c>
      <c r="B157" s="59"/>
      <c r="C157" s="100"/>
      <c r="D157" s="49" t="s">
        <v>231</v>
      </c>
      <c r="E157" s="30"/>
      <c r="F157" s="31"/>
      <c r="G157" s="31"/>
      <c r="H157" s="145">
        <f>H158+H159+H160</f>
        <v>13372456.44</v>
      </c>
      <c r="I157" s="544">
        <f>I158+I159+I160</f>
        <v>13372456.44</v>
      </c>
      <c r="J157" s="582">
        <f>J158+J159+J160</f>
        <v>0</v>
      </c>
    </row>
    <row r="158" spans="1:10" ht="105">
      <c r="A158" s="28" t="s">
        <v>72</v>
      </c>
      <c r="B158" s="29"/>
      <c r="C158" s="129"/>
      <c r="D158" s="29"/>
      <c r="E158" s="30">
        <v>100</v>
      </c>
      <c r="F158" s="31"/>
      <c r="G158" s="31"/>
      <c r="H158" s="145">
        <v>10340026.78</v>
      </c>
      <c r="I158" s="528">
        <f>H158</f>
        <v>10340026.78</v>
      </c>
      <c r="J158" s="556"/>
    </row>
    <row r="159" spans="1:10" s="1" customFormat="1" ht="52.5" customHeight="1">
      <c r="A159" s="28" t="s">
        <v>73</v>
      </c>
      <c r="B159" s="29"/>
      <c r="C159" s="129"/>
      <c r="D159" s="29"/>
      <c r="E159" s="30">
        <v>200</v>
      </c>
      <c r="F159" s="31"/>
      <c r="G159" s="31"/>
      <c r="H159" s="31">
        <v>2959031.66</v>
      </c>
      <c r="I159" s="528">
        <f>H159</f>
        <v>2959031.66</v>
      </c>
      <c r="J159" s="556"/>
    </row>
    <row r="160" spans="1:10" ht="30" customHeight="1">
      <c r="A160" s="28" t="s">
        <v>74</v>
      </c>
      <c r="B160" s="29"/>
      <c r="C160" s="129"/>
      <c r="D160" s="29"/>
      <c r="E160" s="30">
        <v>800</v>
      </c>
      <c r="F160" s="31"/>
      <c r="G160" s="31"/>
      <c r="H160" s="145">
        <v>73398</v>
      </c>
      <c r="I160" s="528">
        <f>H160</f>
        <v>73398</v>
      </c>
      <c r="J160" s="556"/>
    </row>
    <row r="161" spans="1:10" ht="45.75" customHeight="1">
      <c r="A161" s="37" t="s">
        <v>232</v>
      </c>
      <c r="B161" s="16"/>
      <c r="C161" s="17" t="s">
        <v>233</v>
      </c>
      <c r="D161" s="18"/>
      <c r="E161" s="19"/>
      <c r="F161" s="19"/>
      <c r="G161" s="19"/>
      <c r="H161" s="92">
        <f aca="true" t="shared" si="18" ref="H161:J163">H162</f>
        <v>25000</v>
      </c>
      <c r="I161" s="545">
        <f t="shared" si="18"/>
        <v>25000</v>
      </c>
      <c r="J161" s="545">
        <f t="shared" si="18"/>
        <v>0</v>
      </c>
    </row>
    <row r="162" spans="1:10" ht="50.25" customHeight="1">
      <c r="A162" s="21" t="s">
        <v>88</v>
      </c>
      <c r="B162" s="39"/>
      <c r="C162" s="23"/>
      <c r="D162" s="24" t="s">
        <v>89</v>
      </c>
      <c r="E162" s="25"/>
      <c r="F162" s="25"/>
      <c r="G162" s="25"/>
      <c r="H162" s="149">
        <f t="shared" si="18"/>
        <v>25000</v>
      </c>
      <c r="I162" s="546">
        <f t="shared" si="18"/>
        <v>25000</v>
      </c>
      <c r="J162" s="561">
        <f t="shared" si="18"/>
        <v>0</v>
      </c>
    </row>
    <row r="163" spans="1:10" ht="51" customHeight="1">
      <c r="A163" s="40" t="s">
        <v>234</v>
      </c>
      <c r="B163" s="44"/>
      <c r="C163" s="42"/>
      <c r="D163" s="43" t="s">
        <v>235</v>
      </c>
      <c r="E163" s="68"/>
      <c r="F163" s="45"/>
      <c r="G163" s="45"/>
      <c r="H163" s="45">
        <f t="shared" si="18"/>
        <v>25000</v>
      </c>
      <c r="I163" s="530">
        <f t="shared" si="18"/>
        <v>25000</v>
      </c>
      <c r="J163" s="557">
        <f t="shared" si="18"/>
        <v>0</v>
      </c>
    </row>
    <row r="164" spans="1:10" ht="41.25" customHeight="1">
      <c r="A164" s="28" t="s">
        <v>236</v>
      </c>
      <c r="B164" s="59"/>
      <c r="C164" s="7"/>
      <c r="D164" s="29" t="s">
        <v>237</v>
      </c>
      <c r="E164" s="133"/>
      <c r="F164" s="150"/>
      <c r="G164" s="150"/>
      <c r="H164" s="31">
        <f>H165</f>
        <v>25000</v>
      </c>
      <c r="I164" s="528">
        <f>I165</f>
        <v>25000</v>
      </c>
      <c r="J164" s="556"/>
    </row>
    <row r="165" spans="1:10" ht="72.75" customHeight="1">
      <c r="A165" s="28" t="s">
        <v>238</v>
      </c>
      <c r="C165" s="7"/>
      <c r="D165" s="29" t="s">
        <v>239</v>
      </c>
      <c r="E165" s="133"/>
      <c r="F165" s="150"/>
      <c r="G165" s="150"/>
      <c r="H165" s="31">
        <f>H166</f>
        <v>25000</v>
      </c>
      <c r="I165" s="528">
        <f>H165</f>
        <v>25000</v>
      </c>
      <c r="J165" s="556"/>
    </row>
    <row r="166" spans="1:10" ht="51" customHeight="1">
      <c r="A166" s="93" t="s">
        <v>73</v>
      </c>
      <c r="B166" s="59"/>
      <c r="C166" s="7"/>
      <c r="D166" s="29"/>
      <c r="E166" s="30">
        <v>200</v>
      </c>
      <c r="F166" s="31"/>
      <c r="G166" s="31"/>
      <c r="H166" s="31">
        <v>25000</v>
      </c>
      <c r="I166" s="528">
        <f>H166</f>
        <v>25000</v>
      </c>
      <c r="J166" s="556"/>
    </row>
    <row r="167" spans="1:10" ht="30.75" customHeight="1">
      <c r="A167" s="37" t="s">
        <v>241</v>
      </c>
      <c r="B167" s="18"/>
      <c r="C167" s="152" t="s">
        <v>242</v>
      </c>
      <c r="D167" s="18"/>
      <c r="E167" s="19"/>
      <c r="F167" s="20"/>
      <c r="G167" s="20"/>
      <c r="H167" s="32">
        <f aca="true" t="shared" si="19" ref="H167:J171">H168</f>
        <v>1683358</v>
      </c>
      <c r="I167" s="32">
        <f t="shared" si="19"/>
        <v>1683358</v>
      </c>
      <c r="J167" s="32">
        <f t="shared" si="19"/>
        <v>0</v>
      </c>
    </row>
    <row r="168" spans="1:10" ht="42" customHeight="1">
      <c r="A168" s="21" t="s">
        <v>88</v>
      </c>
      <c r="B168" s="39"/>
      <c r="C168" s="23"/>
      <c r="D168" s="23" t="s">
        <v>89</v>
      </c>
      <c r="E168" s="23"/>
      <c r="F168" s="23"/>
      <c r="G168" s="23"/>
      <c r="H168" s="153">
        <f t="shared" si="19"/>
        <v>1683358</v>
      </c>
      <c r="I168" s="547">
        <f t="shared" si="19"/>
        <v>1683358</v>
      </c>
      <c r="J168" s="575">
        <f t="shared" si="19"/>
        <v>0</v>
      </c>
    </row>
    <row r="169" spans="1:10" ht="42.75" customHeight="1">
      <c r="A169" s="40" t="s">
        <v>90</v>
      </c>
      <c r="B169" s="41"/>
      <c r="C169" s="42"/>
      <c r="D169" s="43" t="s">
        <v>91</v>
      </c>
      <c r="E169" s="43"/>
      <c r="F169" s="43"/>
      <c r="G169" s="43"/>
      <c r="H169" s="151">
        <f t="shared" si="19"/>
        <v>1683358</v>
      </c>
      <c r="I169" s="548">
        <f t="shared" si="19"/>
        <v>1683358</v>
      </c>
      <c r="J169" s="559">
        <f t="shared" si="19"/>
        <v>0</v>
      </c>
    </row>
    <row r="170" spans="1:10" ht="60">
      <c r="A170" s="47" t="s">
        <v>243</v>
      </c>
      <c r="B170" s="48"/>
      <c r="C170" s="10"/>
      <c r="D170" s="49" t="s">
        <v>244</v>
      </c>
      <c r="E170" s="50"/>
      <c r="F170" s="150"/>
      <c r="G170" s="150"/>
      <c r="H170" s="145">
        <f t="shared" si="19"/>
        <v>1683358</v>
      </c>
      <c r="I170" s="528">
        <f t="shared" si="19"/>
        <v>1683358</v>
      </c>
      <c r="J170" s="556"/>
    </row>
    <row r="171" spans="1:10" ht="48.75" customHeight="1">
      <c r="A171" s="51" t="s">
        <v>245</v>
      </c>
      <c r="B171" s="48"/>
      <c r="C171" s="10"/>
      <c r="D171" s="29" t="s">
        <v>246</v>
      </c>
      <c r="E171" s="50"/>
      <c r="F171" s="31"/>
      <c r="G171" s="31"/>
      <c r="H171" s="31">
        <f t="shared" si="19"/>
        <v>1683358</v>
      </c>
      <c r="I171" s="528">
        <f t="shared" si="19"/>
        <v>1683358</v>
      </c>
      <c r="J171" s="556"/>
    </row>
    <row r="172" spans="1:10" ht="25.5" customHeight="1">
      <c r="A172" s="51" t="s">
        <v>79</v>
      </c>
      <c r="B172" s="48"/>
      <c r="C172" s="10"/>
      <c r="D172" s="29"/>
      <c r="E172" s="50">
        <v>500</v>
      </c>
      <c r="F172" s="31"/>
      <c r="G172" s="31"/>
      <c r="H172" s="31">
        <v>1683358</v>
      </c>
      <c r="I172" s="528">
        <f>H172</f>
        <v>1683358</v>
      </c>
      <c r="J172" s="556"/>
    </row>
    <row r="173" spans="1:11" s="46" customFormat="1" ht="25.5" customHeight="1">
      <c r="A173" s="37" t="s">
        <v>247</v>
      </c>
      <c r="B173" s="16"/>
      <c r="C173" s="17" t="s">
        <v>248</v>
      </c>
      <c r="D173" s="18"/>
      <c r="E173" s="19"/>
      <c r="F173" s="92"/>
      <c r="G173" s="20"/>
      <c r="H173" s="20">
        <f aca="true" t="shared" si="20" ref="H173:J175">H174</f>
        <v>146178</v>
      </c>
      <c r="I173" s="20">
        <f t="shared" si="20"/>
        <v>146178</v>
      </c>
      <c r="J173" s="20">
        <f t="shared" si="20"/>
        <v>0</v>
      </c>
      <c r="K173" s="621"/>
    </row>
    <row r="174" spans="1:10" ht="21" customHeight="1">
      <c r="A174" s="28" t="s">
        <v>64</v>
      </c>
      <c r="B174" s="9"/>
      <c r="C174" s="10"/>
      <c r="D174" s="29" t="s">
        <v>65</v>
      </c>
      <c r="E174" s="30"/>
      <c r="F174" s="31"/>
      <c r="G174" s="31"/>
      <c r="H174" s="31">
        <f t="shared" si="20"/>
        <v>146178</v>
      </c>
      <c r="I174" s="528">
        <f t="shared" si="20"/>
        <v>146178</v>
      </c>
      <c r="J174" s="556"/>
    </row>
    <row r="175" spans="1:10" ht="75">
      <c r="A175" s="28" t="s">
        <v>249</v>
      </c>
      <c r="C175" s="30"/>
      <c r="D175" s="29" t="s">
        <v>250</v>
      </c>
      <c r="E175" s="123"/>
      <c r="F175" s="34"/>
      <c r="G175" s="34"/>
      <c r="H175" s="31">
        <f t="shared" si="20"/>
        <v>146178</v>
      </c>
      <c r="I175" s="528">
        <f t="shared" si="20"/>
        <v>146178</v>
      </c>
      <c r="J175" s="556"/>
    </row>
    <row r="176" spans="1:10" ht="33.75" customHeight="1">
      <c r="A176" s="28" t="s">
        <v>251</v>
      </c>
      <c r="B176" s="29"/>
      <c r="C176" s="4"/>
      <c r="D176" s="31"/>
      <c r="E176" s="30">
        <v>300</v>
      </c>
      <c r="F176" s="34"/>
      <c r="G176" s="31"/>
      <c r="H176" s="31">
        <v>146178</v>
      </c>
      <c r="I176" s="528">
        <f>H176</f>
        <v>146178</v>
      </c>
      <c r="J176" s="556"/>
    </row>
    <row r="177" spans="1:10" ht="22.5" customHeight="1">
      <c r="A177" s="154" t="s">
        <v>252</v>
      </c>
      <c r="B177" s="154"/>
      <c r="C177" s="18" t="s">
        <v>253</v>
      </c>
      <c r="D177" s="155"/>
      <c r="E177" s="156"/>
      <c r="F177" s="92">
        <f aca="true" t="shared" si="21" ref="F177:G181">F178</f>
        <v>315392</v>
      </c>
      <c r="G177" s="92">
        <f t="shared" si="21"/>
        <v>676804</v>
      </c>
      <c r="H177" s="32">
        <f>H183+H178</f>
        <v>686804</v>
      </c>
      <c r="I177" s="32">
        <f>I183+I178</f>
        <v>1679000</v>
      </c>
      <c r="J177" s="576">
        <f>J178+J183</f>
        <v>0</v>
      </c>
    </row>
    <row r="178" spans="1:10" ht="86.25" customHeight="1">
      <c r="A178" s="72" t="s">
        <v>174</v>
      </c>
      <c r="B178" s="75"/>
      <c r="C178" s="75"/>
      <c r="D178" s="75" t="s">
        <v>175</v>
      </c>
      <c r="E178" s="157"/>
      <c r="F178" s="158">
        <f t="shared" si="21"/>
        <v>315392</v>
      </c>
      <c r="G178" s="158">
        <f t="shared" si="21"/>
        <v>676804</v>
      </c>
      <c r="H178" s="159">
        <f aca="true" t="shared" si="22" ref="H178:J181">H179</f>
        <v>676804</v>
      </c>
      <c r="I178" s="549">
        <f t="shared" si="22"/>
        <v>1669000</v>
      </c>
      <c r="J178" s="577">
        <f t="shared" si="22"/>
        <v>0</v>
      </c>
    </row>
    <row r="179" spans="1:10" ht="86.25" customHeight="1">
      <c r="A179" s="67" t="s">
        <v>254</v>
      </c>
      <c r="B179" s="69"/>
      <c r="C179" s="43"/>
      <c r="D179" s="69" t="s">
        <v>255</v>
      </c>
      <c r="E179" s="160"/>
      <c r="F179" s="151">
        <f t="shared" si="21"/>
        <v>315392</v>
      </c>
      <c r="G179" s="151">
        <f t="shared" si="21"/>
        <v>676804</v>
      </c>
      <c r="H179" s="161">
        <f t="shared" si="22"/>
        <v>676804</v>
      </c>
      <c r="I179" s="550">
        <f t="shared" si="22"/>
        <v>1669000</v>
      </c>
      <c r="J179" s="578">
        <f t="shared" si="22"/>
        <v>0</v>
      </c>
    </row>
    <row r="180" spans="1:10" ht="66" customHeight="1">
      <c r="A180" s="70" t="s">
        <v>256</v>
      </c>
      <c r="B180" s="49"/>
      <c r="C180" s="29"/>
      <c r="D180" s="49" t="s">
        <v>257</v>
      </c>
      <c r="E180" s="162"/>
      <c r="F180" s="163">
        <f t="shared" si="21"/>
        <v>315392</v>
      </c>
      <c r="G180" s="163">
        <f t="shared" si="21"/>
        <v>676804</v>
      </c>
      <c r="H180" s="145">
        <f t="shared" si="22"/>
        <v>676804</v>
      </c>
      <c r="I180" s="544">
        <f t="shared" si="22"/>
        <v>1669000</v>
      </c>
      <c r="J180" s="556"/>
    </row>
    <row r="181" spans="1:10" ht="62.25" customHeight="1">
      <c r="A181" s="28" t="s">
        <v>258</v>
      </c>
      <c r="B181" s="29"/>
      <c r="C181" s="29"/>
      <c r="D181" s="29" t="s">
        <v>259</v>
      </c>
      <c r="E181" s="162"/>
      <c r="F181" s="163">
        <f t="shared" si="21"/>
        <v>315392</v>
      </c>
      <c r="G181" s="163">
        <f t="shared" si="21"/>
        <v>676804</v>
      </c>
      <c r="H181" s="145">
        <f t="shared" si="22"/>
        <v>676804</v>
      </c>
      <c r="I181" s="544">
        <f t="shared" si="22"/>
        <v>1669000</v>
      </c>
      <c r="J181" s="556"/>
    </row>
    <row r="182" spans="1:10" ht="36" customHeight="1">
      <c r="A182" s="28" t="s">
        <v>251</v>
      </c>
      <c r="B182" s="29"/>
      <c r="C182" s="29"/>
      <c r="D182" s="29"/>
      <c r="E182" s="30">
        <v>300</v>
      </c>
      <c r="F182" s="163">
        <v>315392</v>
      </c>
      <c r="G182" s="163">
        <v>676804</v>
      </c>
      <c r="H182" s="145">
        <v>676804</v>
      </c>
      <c r="I182" s="544">
        <f>F182+G182+H182</f>
        <v>1669000</v>
      </c>
      <c r="J182" s="556"/>
    </row>
    <row r="183" spans="1:11" s="46" customFormat="1" ht="30.75" customHeight="1">
      <c r="A183" s="40" t="s">
        <v>64</v>
      </c>
      <c r="B183" s="41"/>
      <c r="C183" s="42"/>
      <c r="D183" s="43" t="s">
        <v>65</v>
      </c>
      <c r="E183" s="164"/>
      <c r="F183" s="165"/>
      <c r="G183" s="165"/>
      <c r="H183" s="166">
        <f>H184</f>
        <v>10000</v>
      </c>
      <c r="I183" s="551">
        <f>I184</f>
        <v>10000</v>
      </c>
      <c r="J183" s="579">
        <f>J184</f>
        <v>0</v>
      </c>
      <c r="K183" s="621"/>
    </row>
    <row r="184" spans="1:10" ht="21" customHeight="1">
      <c r="A184" s="28" t="s">
        <v>260</v>
      </c>
      <c r="B184" s="48"/>
      <c r="C184" s="91"/>
      <c r="D184" s="29" t="s">
        <v>261</v>
      </c>
      <c r="E184" s="30"/>
      <c r="F184" s="48"/>
      <c r="G184" s="48"/>
      <c r="H184" s="167">
        <f>H185</f>
        <v>10000</v>
      </c>
      <c r="I184" s="552">
        <f>I185</f>
        <v>10000</v>
      </c>
      <c r="J184" s="556"/>
    </row>
    <row r="185" spans="1:10" ht="33.75" customHeight="1">
      <c r="A185" s="28" t="s">
        <v>251</v>
      </c>
      <c r="B185" s="48"/>
      <c r="C185" s="91"/>
      <c r="D185" s="29"/>
      <c r="E185" s="30">
        <v>300</v>
      </c>
      <c r="F185" s="48"/>
      <c r="G185" s="48"/>
      <c r="H185" s="167">
        <v>10000</v>
      </c>
      <c r="I185" s="552">
        <f>H185</f>
        <v>10000</v>
      </c>
      <c r="J185" s="556"/>
    </row>
    <row r="186" spans="1:10" ht="23.25" customHeight="1">
      <c r="A186" s="168" t="s">
        <v>262</v>
      </c>
      <c r="B186" s="168"/>
      <c r="C186" s="169"/>
      <c r="D186" s="168"/>
      <c r="E186" s="168"/>
      <c r="F186" s="170">
        <f>F13</f>
        <v>609334</v>
      </c>
      <c r="G186" s="170">
        <f>G13</f>
        <v>10691489</v>
      </c>
      <c r="H186" s="171">
        <f>H13</f>
        <v>54831540.53</v>
      </c>
      <c r="I186" s="553">
        <f>I13</f>
        <v>68997752.53</v>
      </c>
      <c r="J186" s="580">
        <f>J13</f>
        <v>-1087.1499999999942</v>
      </c>
    </row>
    <row r="187" spans="1:11" s="46" customFormat="1" ht="27" customHeight="1">
      <c r="A187" s="172" t="s">
        <v>263</v>
      </c>
      <c r="B187" s="172"/>
      <c r="C187" s="173"/>
      <c r="D187" s="172"/>
      <c r="E187" s="172"/>
      <c r="F187" s="172"/>
      <c r="G187" s="172"/>
      <c r="H187" s="172"/>
      <c r="I187" s="554">
        <f>'ДОХОДЫ 2023'!C28-'Ведомка 2023'!I186</f>
        <v>-8069246.960000001</v>
      </c>
      <c r="J187" s="581">
        <f>'ДОХОДЫ 2023'!D28-'Ведомка 2023'!J186</f>
        <v>1087.1499999999942</v>
      </c>
      <c r="K187" s="621"/>
    </row>
  </sheetData>
  <sheetProtection selectLockedCells="1" selectUnlockedCells="1"/>
  <mergeCells count="7">
    <mergeCell ref="A9:H9"/>
    <mergeCell ref="D1:I1"/>
    <mergeCell ref="D2:I2"/>
    <mergeCell ref="D3:I3"/>
    <mergeCell ref="F4:I4"/>
    <mergeCell ref="A7:H7"/>
    <mergeCell ref="A8:H8"/>
  </mergeCells>
  <printOptions/>
  <pageMargins left="0.11811023622047245" right="0.11811023622047245" top="0.7480314960629921" bottom="0.7480314960629921" header="0.5118110236220472" footer="0.5118110236220472"/>
  <pageSetup fitToHeight="7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B140"/>
  <sheetViews>
    <sheetView showGridLines="0" zoomScaleSheetLayoutView="85" zoomScalePageLayoutView="0" workbookViewId="0" topLeftCell="A1">
      <selection activeCell="H4" sqref="H4"/>
    </sheetView>
  </sheetViews>
  <sheetFormatPr defaultColWidth="9.00390625" defaultRowHeight="12.75"/>
  <cols>
    <col min="1" max="1" width="0.12890625" style="174" customWidth="1"/>
    <col min="2" max="6" width="9.00390625" style="174" hidden="1" customWidth="1"/>
    <col min="7" max="7" width="41.75390625" style="175" customWidth="1"/>
    <col min="8" max="8" width="11.25390625" style="176" customWidth="1"/>
    <col min="9" max="9" width="7.375" style="175" customWidth="1"/>
    <col min="10" max="10" width="13.00390625" style="175" bestFit="1" customWidth="1"/>
    <col min="11" max="11" width="13.625" style="177" customWidth="1"/>
    <col min="12" max="13" width="14.00390625" style="178" bestFit="1" customWidth="1"/>
    <col min="14" max="14" width="11.75390625" style="179" customWidth="1"/>
    <col min="15" max="23" width="9.125" style="180" customWidth="1"/>
    <col min="24" max="28" width="9.125" style="175" customWidth="1"/>
    <col min="29" max="16384" width="9.125" style="174" customWidth="1"/>
  </cols>
  <sheetData>
    <row r="1" spans="1:13" ht="15" customHeight="1">
      <c r="A1" s="181"/>
      <c r="B1" s="181"/>
      <c r="C1" s="181"/>
      <c r="D1" s="181"/>
      <c r="E1" s="181"/>
      <c r="F1" s="181"/>
      <c r="G1" s="182"/>
      <c r="H1" s="643" t="s">
        <v>43</v>
      </c>
      <c r="I1" s="643"/>
      <c r="J1" s="643"/>
      <c r="K1" s="643"/>
      <c r="L1" s="643"/>
      <c r="M1" s="643"/>
    </row>
    <row r="2" spans="1:13" ht="15" customHeight="1">
      <c r="A2" s="181"/>
      <c r="B2" s="181"/>
      <c r="C2" s="181"/>
      <c r="D2" s="181"/>
      <c r="E2" s="181"/>
      <c r="F2" s="181"/>
      <c r="G2" s="182"/>
      <c r="H2" s="643" t="s">
        <v>265</v>
      </c>
      <c r="I2" s="643"/>
      <c r="J2" s="643"/>
      <c r="K2" s="643"/>
      <c r="L2" s="643"/>
      <c r="M2" s="643"/>
    </row>
    <row r="3" spans="1:13" ht="15" customHeight="1">
      <c r="A3" s="181"/>
      <c r="B3" s="181"/>
      <c r="C3" s="181"/>
      <c r="D3" s="181"/>
      <c r="E3" s="181"/>
      <c r="F3" s="181"/>
      <c r="G3" s="182"/>
      <c r="H3" s="643" t="s">
        <v>461</v>
      </c>
      <c r="I3" s="643"/>
      <c r="J3" s="643"/>
      <c r="K3" s="643"/>
      <c r="L3" s="643"/>
      <c r="M3" s="643"/>
    </row>
    <row r="4" spans="1:13" ht="14.25" customHeight="1">
      <c r="A4" s="183"/>
      <c r="B4" s="183"/>
      <c r="C4" s="183"/>
      <c r="D4" s="183"/>
      <c r="E4" s="183"/>
      <c r="F4" s="183"/>
      <c r="G4" s="184"/>
      <c r="H4" s="185"/>
      <c r="I4" s="184"/>
      <c r="J4" s="184"/>
      <c r="K4" s="186"/>
      <c r="L4" s="187"/>
      <c r="M4" s="187"/>
    </row>
    <row r="5" spans="1:13" ht="82.5" customHeight="1">
      <c r="A5" s="181"/>
      <c r="B5" s="188" t="s">
        <v>266</v>
      </c>
      <c r="C5" s="189"/>
      <c r="D5" s="189"/>
      <c r="E5" s="189"/>
      <c r="F5" s="189"/>
      <c r="G5" s="632" t="s">
        <v>442</v>
      </c>
      <c r="H5" s="632"/>
      <c r="I5" s="632"/>
      <c r="J5" s="632"/>
      <c r="K5" s="632"/>
      <c r="L5" s="632"/>
      <c r="M5" s="632"/>
    </row>
    <row r="6" spans="1:13" ht="14.25" customHeight="1">
      <c r="A6" s="183"/>
      <c r="B6" s="183"/>
      <c r="C6" s="183"/>
      <c r="D6" s="183"/>
      <c r="E6" s="183"/>
      <c r="F6" s="183"/>
      <c r="G6" s="184"/>
      <c r="H6" s="185"/>
      <c r="I6" s="184"/>
      <c r="J6" s="184"/>
      <c r="K6" s="186"/>
      <c r="L6" s="187"/>
      <c r="M6" s="187"/>
    </row>
    <row r="7" spans="1:13" ht="46.5" customHeight="1">
      <c r="A7" s="181"/>
      <c r="B7" s="190"/>
      <c r="C7" s="190"/>
      <c r="D7" s="190"/>
      <c r="E7" s="191"/>
      <c r="F7" s="191"/>
      <c r="G7" s="192" t="s">
        <v>48</v>
      </c>
      <c r="H7" s="193" t="s">
        <v>51</v>
      </c>
      <c r="I7" s="192" t="s">
        <v>267</v>
      </c>
      <c r="J7" s="194" t="s">
        <v>53</v>
      </c>
      <c r="K7" s="194" t="s">
        <v>54</v>
      </c>
      <c r="L7" s="195" t="s">
        <v>55</v>
      </c>
      <c r="M7" s="195" t="s">
        <v>56</v>
      </c>
    </row>
    <row r="8" spans="1:13" ht="36" customHeight="1">
      <c r="A8" s="196"/>
      <c r="B8" s="640" t="s">
        <v>268</v>
      </c>
      <c r="C8" s="640"/>
      <c r="D8" s="640"/>
      <c r="E8" s="640"/>
      <c r="F8" s="640"/>
      <c r="G8" s="198" t="s">
        <v>174</v>
      </c>
      <c r="H8" s="199" t="s">
        <v>175</v>
      </c>
      <c r="I8" s="200"/>
      <c r="J8" s="201">
        <f>J9</f>
        <v>315392</v>
      </c>
      <c r="K8" s="201">
        <f>K9</f>
        <v>676804</v>
      </c>
      <c r="L8" s="202">
        <f>L13+L9</f>
        <v>776804</v>
      </c>
      <c r="M8" s="202">
        <f>M13+M9</f>
        <v>1769000</v>
      </c>
    </row>
    <row r="9" spans="1:13" ht="30" customHeight="1">
      <c r="A9" s="196"/>
      <c r="B9" s="203"/>
      <c r="C9" s="203"/>
      <c r="D9" s="203"/>
      <c r="E9" s="203"/>
      <c r="F9" s="197"/>
      <c r="G9" s="204" t="s">
        <v>254</v>
      </c>
      <c r="H9" s="205" t="s">
        <v>255</v>
      </c>
      <c r="I9" s="206"/>
      <c r="J9" s="207">
        <f>J11</f>
        <v>315392</v>
      </c>
      <c r="K9" s="208">
        <f>K11</f>
        <v>676804</v>
      </c>
      <c r="L9" s="209">
        <f aca="true" t="shared" si="0" ref="L9:M11">L10</f>
        <v>676804</v>
      </c>
      <c r="M9" s="209">
        <f t="shared" si="0"/>
        <v>1669000</v>
      </c>
    </row>
    <row r="10" spans="1:13" ht="30" customHeight="1">
      <c r="A10" s="196"/>
      <c r="B10" s="203"/>
      <c r="C10" s="203"/>
      <c r="D10" s="203"/>
      <c r="E10" s="203"/>
      <c r="F10" s="197"/>
      <c r="G10" s="210" t="s">
        <v>269</v>
      </c>
      <c r="H10" s="211" t="s">
        <v>257</v>
      </c>
      <c r="I10" s="212"/>
      <c r="J10" s="213">
        <f>J11</f>
        <v>315392</v>
      </c>
      <c r="K10" s="214">
        <f>K11</f>
        <v>676804</v>
      </c>
      <c r="L10" s="215">
        <f t="shared" si="0"/>
        <v>676804</v>
      </c>
      <c r="M10" s="215">
        <f t="shared" si="0"/>
        <v>1669000</v>
      </c>
    </row>
    <row r="11" spans="1:13" ht="26.25" customHeight="1">
      <c r="A11" s="196"/>
      <c r="B11" s="203"/>
      <c r="C11" s="203"/>
      <c r="D11" s="203"/>
      <c r="E11" s="203"/>
      <c r="F11" s="197"/>
      <c r="G11" s="216" t="s">
        <v>258</v>
      </c>
      <c r="H11" s="35" t="s">
        <v>259</v>
      </c>
      <c r="I11" s="38"/>
      <c r="J11" s="217">
        <f>J12</f>
        <v>315392</v>
      </c>
      <c r="K11" s="217">
        <f>K12</f>
        <v>676804</v>
      </c>
      <c r="L11" s="218">
        <f t="shared" si="0"/>
        <v>676804</v>
      </c>
      <c r="M11" s="218">
        <f t="shared" si="0"/>
        <v>1669000</v>
      </c>
    </row>
    <row r="12" spans="1:13" ht="15.75" customHeight="1">
      <c r="A12" s="196"/>
      <c r="B12" s="203"/>
      <c r="C12" s="203"/>
      <c r="D12" s="203"/>
      <c r="E12" s="203"/>
      <c r="F12" s="197"/>
      <c r="G12" s="216" t="s">
        <v>251</v>
      </c>
      <c r="H12" s="35"/>
      <c r="I12" s="38">
        <v>300</v>
      </c>
      <c r="J12" s="217">
        <f>'Ведомка 2023'!F182</f>
        <v>315392</v>
      </c>
      <c r="K12" s="217">
        <f>'Ведомка 2023'!G182</f>
        <v>676804</v>
      </c>
      <c r="L12" s="218">
        <f>'Ведомка 2023'!H182</f>
        <v>676804</v>
      </c>
      <c r="M12" s="218">
        <f>J12+K12+L12</f>
        <v>1669000</v>
      </c>
    </row>
    <row r="13" spans="1:13" ht="42" customHeight="1">
      <c r="A13" s="196"/>
      <c r="B13" s="639" t="s">
        <v>270</v>
      </c>
      <c r="C13" s="639"/>
      <c r="D13" s="639"/>
      <c r="E13" s="639"/>
      <c r="F13" s="639"/>
      <c r="G13" s="204" t="s">
        <v>271</v>
      </c>
      <c r="H13" s="205" t="s">
        <v>177</v>
      </c>
      <c r="I13" s="206"/>
      <c r="J13" s="207">
        <f>J15</f>
        <v>0</v>
      </c>
      <c r="K13" s="208">
        <f>K15</f>
        <v>0</v>
      </c>
      <c r="L13" s="209">
        <f aca="true" t="shared" si="1" ref="L13:M15">L14</f>
        <v>100000</v>
      </c>
      <c r="M13" s="209">
        <f t="shared" si="1"/>
        <v>100000</v>
      </c>
    </row>
    <row r="14" spans="1:13" ht="47.25" customHeight="1">
      <c r="A14" s="196"/>
      <c r="B14" s="220"/>
      <c r="C14" s="220"/>
      <c r="D14" s="220"/>
      <c r="E14" s="220"/>
      <c r="F14" s="219"/>
      <c r="G14" s="210" t="s">
        <v>178</v>
      </c>
      <c r="H14" s="211" t="s">
        <v>179</v>
      </c>
      <c r="I14" s="212"/>
      <c r="J14" s="213"/>
      <c r="K14" s="214"/>
      <c r="L14" s="215">
        <f t="shared" si="1"/>
        <v>100000</v>
      </c>
      <c r="M14" s="215">
        <f t="shared" si="1"/>
        <v>100000</v>
      </c>
    </row>
    <row r="15" spans="1:13" ht="45.75" customHeight="1">
      <c r="A15" s="196"/>
      <c r="B15" s="220"/>
      <c r="C15" s="220"/>
      <c r="D15" s="220"/>
      <c r="E15" s="220"/>
      <c r="F15" s="219"/>
      <c r="G15" s="221" t="s">
        <v>272</v>
      </c>
      <c r="H15" s="63" t="s">
        <v>181</v>
      </c>
      <c r="I15" s="222"/>
      <c r="J15" s="223">
        <v>0</v>
      </c>
      <c r="K15" s="224"/>
      <c r="L15" s="225">
        <f t="shared" si="1"/>
        <v>100000</v>
      </c>
      <c r="M15" s="225">
        <f t="shared" si="1"/>
        <v>100000</v>
      </c>
    </row>
    <row r="16" spans="1:13" ht="26.25" customHeight="1">
      <c r="A16" s="196"/>
      <c r="B16" s="226"/>
      <c r="C16" s="226"/>
      <c r="D16" s="226"/>
      <c r="E16" s="226"/>
      <c r="F16" s="227"/>
      <c r="G16" s="216" t="s">
        <v>182</v>
      </c>
      <c r="H16" s="35"/>
      <c r="I16" s="38">
        <v>400</v>
      </c>
      <c r="J16" s="217">
        <v>0</v>
      </c>
      <c r="K16" s="228">
        <v>0</v>
      </c>
      <c r="L16" s="218">
        <f>'Ведомка 2023'!H106</f>
        <v>100000</v>
      </c>
      <c r="M16" s="218">
        <f>L16</f>
        <v>100000</v>
      </c>
    </row>
    <row r="17" spans="1:13" ht="24" customHeight="1">
      <c r="A17" s="196"/>
      <c r="B17" s="226"/>
      <c r="C17" s="226"/>
      <c r="D17" s="226"/>
      <c r="E17" s="226"/>
      <c r="F17" s="227"/>
      <c r="G17" s="229" t="s">
        <v>152</v>
      </c>
      <c r="H17" s="199" t="s">
        <v>153</v>
      </c>
      <c r="I17" s="230"/>
      <c r="J17" s="231">
        <f>J18</f>
        <v>2750773</v>
      </c>
      <c r="K17" s="231">
        <f>K18</f>
        <v>114616</v>
      </c>
      <c r="L17" s="231">
        <f>L18</f>
        <v>1296524.71</v>
      </c>
      <c r="M17" s="231">
        <f>M18</f>
        <v>4161913.71</v>
      </c>
    </row>
    <row r="18" spans="1:13" ht="18" customHeight="1">
      <c r="A18" s="196"/>
      <c r="B18" s="226"/>
      <c r="C18" s="226"/>
      <c r="D18" s="226"/>
      <c r="E18" s="226"/>
      <c r="F18" s="227"/>
      <c r="G18" s="204" t="s">
        <v>273</v>
      </c>
      <c r="H18" s="205" t="s">
        <v>155</v>
      </c>
      <c r="I18" s="232"/>
      <c r="J18" s="233">
        <f>J19+J22</f>
        <v>2750773</v>
      </c>
      <c r="K18" s="233">
        <f>K19+K22</f>
        <v>114616</v>
      </c>
      <c r="L18" s="233">
        <f>L19+L22</f>
        <v>1296524.71</v>
      </c>
      <c r="M18" s="233">
        <f>M19+M22</f>
        <v>4161913.71</v>
      </c>
    </row>
    <row r="19" spans="1:28" s="240" customFormat="1" ht="27" customHeight="1">
      <c r="A19" s="234"/>
      <c r="B19" s="235"/>
      <c r="C19" s="235"/>
      <c r="D19" s="235"/>
      <c r="E19" s="235"/>
      <c r="F19" s="236"/>
      <c r="G19" s="210" t="s">
        <v>274</v>
      </c>
      <c r="H19" s="211" t="s">
        <v>206</v>
      </c>
      <c r="I19" s="212"/>
      <c r="J19" s="213">
        <f aca="true" t="shared" si="2" ref="J19:L20">J20</f>
        <v>2750773</v>
      </c>
      <c r="K19" s="214">
        <f t="shared" si="2"/>
        <v>114616</v>
      </c>
      <c r="L19" s="215">
        <f t="shared" si="2"/>
        <v>237055.11</v>
      </c>
      <c r="M19" s="215">
        <f>M21</f>
        <v>3102444.11</v>
      </c>
      <c r="N19" s="237"/>
      <c r="O19" s="238"/>
      <c r="P19" s="238"/>
      <c r="Q19" s="238"/>
      <c r="R19" s="238"/>
      <c r="S19" s="238"/>
      <c r="T19" s="238"/>
      <c r="U19" s="238"/>
      <c r="V19" s="238"/>
      <c r="W19" s="238"/>
      <c r="X19" s="239"/>
      <c r="Y19" s="239"/>
      <c r="Z19" s="239"/>
      <c r="AA19" s="239"/>
      <c r="AB19" s="239"/>
    </row>
    <row r="20" spans="1:28" s="247" customFormat="1" ht="21.75" customHeight="1">
      <c r="A20" s="241"/>
      <c r="B20" s="242"/>
      <c r="C20" s="242"/>
      <c r="D20" s="242"/>
      <c r="E20" s="242"/>
      <c r="F20" s="243"/>
      <c r="G20" s="221" t="s">
        <v>207</v>
      </c>
      <c r="H20" s="63" t="s">
        <v>208</v>
      </c>
      <c r="I20" s="222"/>
      <c r="J20" s="223">
        <f t="shared" si="2"/>
        <v>2750773</v>
      </c>
      <c r="K20" s="224">
        <f t="shared" si="2"/>
        <v>114616</v>
      </c>
      <c r="L20" s="225">
        <f t="shared" si="2"/>
        <v>237055.11</v>
      </c>
      <c r="M20" s="225">
        <f>M21</f>
        <v>3102444.11</v>
      </c>
      <c r="N20" s="244"/>
      <c r="O20" s="245"/>
      <c r="P20" s="245"/>
      <c r="Q20" s="245"/>
      <c r="R20" s="245"/>
      <c r="S20" s="245"/>
      <c r="T20" s="245"/>
      <c r="U20" s="245"/>
      <c r="V20" s="245"/>
      <c r="W20" s="245"/>
      <c r="X20" s="246"/>
      <c r="Y20" s="246"/>
      <c r="Z20" s="246"/>
      <c r="AA20" s="246"/>
      <c r="AB20" s="246"/>
    </row>
    <row r="21" spans="1:13" ht="39.75" customHeight="1">
      <c r="A21" s="196"/>
      <c r="B21" s="226"/>
      <c r="C21" s="226"/>
      <c r="D21" s="226"/>
      <c r="E21" s="226"/>
      <c r="F21" s="227"/>
      <c r="G21" s="216" t="s">
        <v>73</v>
      </c>
      <c r="H21" s="248"/>
      <c r="I21" s="249">
        <v>200</v>
      </c>
      <c r="J21" s="217">
        <f>'Ведомка 2023'!F131</f>
        <v>2750773</v>
      </c>
      <c r="K21" s="228">
        <f>'Ведомка 2023'!G131</f>
        <v>114616</v>
      </c>
      <c r="L21" s="218">
        <f>'Ведомка 2023'!H131</f>
        <v>237055.11</v>
      </c>
      <c r="M21" s="218">
        <f>J21+K21+L21</f>
        <v>3102444.11</v>
      </c>
    </row>
    <row r="22" spans="1:13" ht="36.75" customHeight="1">
      <c r="A22" s="196"/>
      <c r="B22" s="227"/>
      <c r="C22" s="227"/>
      <c r="D22" s="227"/>
      <c r="E22" s="227"/>
      <c r="F22" s="227"/>
      <c r="G22" s="613" t="str">
        <f>'[1]Ведомка 2022'!A136</f>
        <v>Закупка товаров, работ и услуг для государственных (муниципальных) нужд</v>
      </c>
      <c r="H22" s="614" t="s">
        <v>454</v>
      </c>
      <c r="I22" s="615"/>
      <c r="J22" s="616"/>
      <c r="K22" s="617"/>
      <c r="L22" s="618">
        <f>L23</f>
        <v>1059469.6</v>
      </c>
      <c r="M22" s="618">
        <f>M23</f>
        <v>1059469.6</v>
      </c>
    </row>
    <row r="23" spans="1:13" ht="40.5" customHeight="1">
      <c r="A23" s="196"/>
      <c r="B23" s="227"/>
      <c r="C23" s="227"/>
      <c r="D23" s="227"/>
      <c r="E23" s="227"/>
      <c r="F23" s="227"/>
      <c r="G23" s="608" t="s">
        <v>452</v>
      </c>
      <c r="H23" s="610" t="s">
        <v>453</v>
      </c>
      <c r="I23" s="611"/>
      <c r="J23" s="612"/>
      <c r="K23" s="228"/>
      <c r="L23" s="218">
        <f>L24</f>
        <v>1059469.6</v>
      </c>
      <c r="M23" s="218">
        <f>M24</f>
        <v>1059469.6</v>
      </c>
    </row>
    <row r="24" spans="1:13" ht="28.5" customHeight="1">
      <c r="A24" s="196"/>
      <c r="B24" s="227"/>
      <c r="C24" s="227"/>
      <c r="D24" s="227"/>
      <c r="E24" s="227"/>
      <c r="F24" s="227"/>
      <c r="G24" s="609" t="s">
        <v>73</v>
      </c>
      <c r="H24" s="248"/>
      <c r="I24" s="249">
        <v>200</v>
      </c>
      <c r="J24" s="217"/>
      <c r="K24" s="228"/>
      <c r="L24" s="218">
        <f>'Ведомка 2023'!I85+'Ведомка 2023'!H134</f>
        <v>1059469.6</v>
      </c>
      <c r="M24" s="218">
        <f>L24</f>
        <v>1059469.6</v>
      </c>
    </row>
    <row r="25" spans="1:23" s="175" customFormat="1" ht="38.25" customHeight="1">
      <c r="A25" s="250"/>
      <c r="B25" s="641" t="s">
        <v>275</v>
      </c>
      <c r="C25" s="641"/>
      <c r="D25" s="641"/>
      <c r="E25" s="641"/>
      <c r="F25" s="641"/>
      <c r="G25" s="229" t="s">
        <v>124</v>
      </c>
      <c r="H25" s="199" t="s">
        <v>125</v>
      </c>
      <c r="I25" s="230"/>
      <c r="J25" s="231">
        <f>J26</f>
        <v>0</v>
      </c>
      <c r="K25" s="231">
        <f>K26</f>
        <v>0</v>
      </c>
      <c r="L25" s="202">
        <f>L26+L30+L35+L39</f>
        <v>116400</v>
      </c>
      <c r="M25" s="202">
        <f>M26+M30+M35+M39</f>
        <v>116400</v>
      </c>
      <c r="N25" s="179"/>
      <c r="O25" s="180"/>
      <c r="P25" s="180"/>
      <c r="Q25" s="180"/>
      <c r="R25" s="180"/>
      <c r="S25" s="180"/>
      <c r="T25" s="180"/>
      <c r="U25" s="180"/>
      <c r="V25" s="180"/>
      <c r="W25" s="180"/>
    </row>
    <row r="26" spans="1:13" ht="28.5" customHeight="1">
      <c r="A26" s="196"/>
      <c r="B26" s="235"/>
      <c r="C26" s="235"/>
      <c r="D26" s="235"/>
      <c r="E26" s="235"/>
      <c r="F26" s="236"/>
      <c r="G26" s="204" t="s">
        <v>276</v>
      </c>
      <c r="H26" s="205" t="s">
        <v>127</v>
      </c>
      <c r="I26" s="206"/>
      <c r="J26" s="206"/>
      <c r="K26" s="206"/>
      <c r="L26" s="209">
        <f aca="true" t="shared" si="3" ref="L26:M28">L27</f>
        <v>1000</v>
      </c>
      <c r="M26" s="209">
        <f t="shared" si="3"/>
        <v>1000</v>
      </c>
    </row>
    <row r="27" spans="1:13" ht="45.75" customHeight="1">
      <c r="A27" s="196"/>
      <c r="B27" s="235"/>
      <c r="C27" s="235"/>
      <c r="D27" s="235"/>
      <c r="E27" s="235"/>
      <c r="F27" s="236"/>
      <c r="G27" s="210" t="s">
        <v>128</v>
      </c>
      <c r="H27" s="211" t="s">
        <v>129</v>
      </c>
      <c r="I27" s="212"/>
      <c r="J27" s="213"/>
      <c r="K27" s="214"/>
      <c r="L27" s="215">
        <f t="shared" si="3"/>
        <v>1000</v>
      </c>
      <c r="M27" s="215">
        <f t="shared" si="3"/>
        <v>1000</v>
      </c>
    </row>
    <row r="28" spans="1:13" ht="48" customHeight="1">
      <c r="A28" s="196"/>
      <c r="B28" s="235"/>
      <c r="C28" s="235"/>
      <c r="D28" s="235"/>
      <c r="E28" s="235"/>
      <c r="F28" s="236"/>
      <c r="G28" s="221" t="s">
        <v>277</v>
      </c>
      <c r="H28" s="63" t="s">
        <v>131</v>
      </c>
      <c r="I28" s="222"/>
      <c r="J28" s="223"/>
      <c r="K28" s="224"/>
      <c r="L28" s="225">
        <f t="shared" si="3"/>
        <v>1000</v>
      </c>
      <c r="M28" s="225">
        <f t="shared" si="3"/>
        <v>1000</v>
      </c>
    </row>
    <row r="29" spans="1:13" ht="22.5" customHeight="1">
      <c r="A29" s="196"/>
      <c r="B29" s="235"/>
      <c r="C29" s="235"/>
      <c r="D29" s="235"/>
      <c r="E29" s="235"/>
      <c r="F29" s="236"/>
      <c r="G29" s="216" t="s">
        <v>73</v>
      </c>
      <c r="H29" s="248"/>
      <c r="I29" s="249">
        <v>200</v>
      </c>
      <c r="J29" s="223"/>
      <c r="K29" s="224"/>
      <c r="L29" s="225">
        <f>'Ведомка 2023'!H66</f>
        <v>1000</v>
      </c>
      <c r="M29" s="225">
        <f>L29</f>
        <v>1000</v>
      </c>
    </row>
    <row r="30" spans="1:13" ht="36.75" customHeight="1">
      <c r="A30" s="196"/>
      <c r="B30" s="235"/>
      <c r="C30" s="235"/>
      <c r="D30" s="235"/>
      <c r="E30" s="235"/>
      <c r="F30" s="236"/>
      <c r="G30" s="204" t="s">
        <v>278</v>
      </c>
      <c r="H30" s="205" t="s">
        <v>133</v>
      </c>
      <c r="I30" s="206"/>
      <c r="J30" s="206"/>
      <c r="K30" s="206"/>
      <c r="L30" s="209">
        <f>L31</f>
        <v>95400</v>
      </c>
      <c r="M30" s="209">
        <f>M31</f>
        <v>95400</v>
      </c>
    </row>
    <row r="31" spans="1:13" ht="39" customHeight="1">
      <c r="A31" s="196"/>
      <c r="B31" s="235"/>
      <c r="C31" s="235"/>
      <c r="D31" s="235"/>
      <c r="E31" s="235"/>
      <c r="F31" s="236"/>
      <c r="G31" s="210" t="s">
        <v>134</v>
      </c>
      <c r="H31" s="211" t="s">
        <v>135</v>
      </c>
      <c r="I31" s="212"/>
      <c r="J31" s="213"/>
      <c r="K31" s="214"/>
      <c r="L31" s="215">
        <f>L32</f>
        <v>95400</v>
      </c>
      <c r="M31" s="215">
        <f>M32</f>
        <v>95400</v>
      </c>
    </row>
    <row r="32" spans="1:13" ht="18.75" customHeight="1">
      <c r="A32" s="196"/>
      <c r="B32" s="235"/>
      <c r="C32" s="235"/>
      <c r="D32" s="235"/>
      <c r="E32" s="235"/>
      <c r="F32" s="236"/>
      <c r="G32" s="221" t="s">
        <v>136</v>
      </c>
      <c r="H32" s="63" t="s">
        <v>137</v>
      </c>
      <c r="I32" s="222"/>
      <c r="J32" s="223"/>
      <c r="K32" s="224"/>
      <c r="L32" s="225">
        <f>L33+L34</f>
        <v>95400</v>
      </c>
      <c r="M32" s="225">
        <f>L32</f>
        <v>95400</v>
      </c>
    </row>
    <row r="33" spans="1:13" ht="45.75" customHeight="1">
      <c r="A33" s="196"/>
      <c r="B33" s="235"/>
      <c r="C33" s="235"/>
      <c r="D33" s="235"/>
      <c r="E33" s="235"/>
      <c r="F33" s="236"/>
      <c r="G33" s="216" t="s">
        <v>72</v>
      </c>
      <c r="H33" s="35"/>
      <c r="I33" s="38">
        <v>100</v>
      </c>
      <c r="J33" s="223"/>
      <c r="K33" s="224"/>
      <c r="L33" s="225">
        <f>'Ведомка 2023'!H70</f>
        <v>62400</v>
      </c>
      <c r="M33" s="225">
        <f>L33</f>
        <v>62400</v>
      </c>
    </row>
    <row r="34" spans="1:13" ht="22.5" customHeight="1">
      <c r="A34" s="196"/>
      <c r="B34" s="226"/>
      <c r="C34" s="226"/>
      <c r="D34" s="226"/>
      <c r="E34" s="226"/>
      <c r="F34" s="227"/>
      <c r="G34" s="216" t="s">
        <v>73</v>
      </c>
      <c r="H34" s="251"/>
      <c r="I34" s="252">
        <v>200</v>
      </c>
      <c r="J34" s="217"/>
      <c r="K34" s="228"/>
      <c r="L34" s="218">
        <f>'Ведомка 2023'!H71</f>
        <v>33000</v>
      </c>
      <c r="M34" s="218">
        <f>L34</f>
        <v>33000</v>
      </c>
    </row>
    <row r="35" spans="1:13" ht="44.25" customHeight="1">
      <c r="A35" s="196"/>
      <c r="B35" s="235"/>
      <c r="C35" s="235"/>
      <c r="D35" s="235"/>
      <c r="E35" s="235"/>
      <c r="F35" s="236"/>
      <c r="G35" s="204" t="s">
        <v>279</v>
      </c>
      <c r="H35" s="205" t="s">
        <v>139</v>
      </c>
      <c r="I35" s="206"/>
      <c r="J35" s="206"/>
      <c r="K35" s="206"/>
      <c r="L35" s="209">
        <f aca="true" t="shared" si="4" ref="L35:M37">L36</f>
        <v>10000</v>
      </c>
      <c r="M35" s="209">
        <f t="shared" si="4"/>
        <v>10000</v>
      </c>
    </row>
    <row r="36" spans="1:13" ht="51.75" customHeight="1">
      <c r="A36" s="196"/>
      <c r="B36" s="235"/>
      <c r="C36" s="235"/>
      <c r="D36" s="235"/>
      <c r="E36" s="235"/>
      <c r="F36" s="236"/>
      <c r="G36" s="210" t="s">
        <v>140</v>
      </c>
      <c r="H36" s="211" t="s">
        <v>141</v>
      </c>
      <c r="I36" s="212"/>
      <c r="J36" s="213"/>
      <c r="K36" s="214"/>
      <c r="L36" s="215">
        <f t="shared" si="4"/>
        <v>10000</v>
      </c>
      <c r="M36" s="215">
        <f t="shared" si="4"/>
        <v>10000</v>
      </c>
    </row>
    <row r="37" spans="1:13" ht="48.75" customHeight="1">
      <c r="A37" s="196"/>
      <c r="B37" s="235"/>
      <c r="C37" s="235"/>
      <c r="D37" s="235"/>
      <c r="E37" s="235"/>
      <c r="F37" s="236"/>
      <c r="G37" s="221" t="s">
        <v>280</v>
      </c>
      <c r="H37" s="63" t="s">
        <v>143</v>
      </c>
      <c r="I37" s="222"/>
      <c r="J37" s="223"/>
      <c r="K37" s="224"/>
      <c r="L37" s="225">
        <f t="shared" si="4"/>
        <v>10000</v>
      </c>
      <c r="M37" s="225">
        <f t="shared" si="4"/>
        <v>10000</v>
      </c>
    </row>
    <row r="38" spans="1:13" ht="22.5" customHeight="1">
      <c r="A38" s="196"/>
      <c r="B38" s="235"/>
      <c r="C38" s="235"/>
      <c r="D38" s="235"/>
      <c r="E38" s="235"/>
      <c r="F38" s="236"/>
      <c r="G38" s="216" t="s">
        <v>73</v>
      </c>
      <c r="H38" s="248"/>
      <c r="I38" s="249">
        <v>200</v>
      </c>
      <c r="J38" s="223"/>
      <c r="K38" s="224"/>
      <c r="L38" s="225">
        <f>'Ведомка 2023'!H75</f>
        <v>10000</v>
      </c>
      <c r="M38" s="225">
        <f>L38</f>
        <v>10000</v>
      </c>
    </row>
    <row r="39" spans="1:13" ht="39.75" customHeight="1">
      <c r="A39" s="196"/>
      <c r="B39" s="235"/>
      <c r="C39" s="235"/>
      <c r="D39" s="235"/>
      <c r="E39" s="235"/>
      <c r="F39" s="236"/>
      <c r="G39" s="204" t="s">
        <v>281</v>
      </c>
      <c r="H39" s="205" t="s">
        <v>145</v>
      </c>
      <c r="I39" s="206"/>
      <c r="J39" s="206"/>
      <c r="K39" s="206"/>
      <c r="L39" s="209">
        <f aca="true" t="shared" si="5" ref="L39:M41">L40</f>
        <v>10000</v>
      </c>
      <c r="M39" s="209">
        <f t="shared" si="5"/>
        <v>10000</v>
      </c>
    </row>
    <row r="40" spans="1:13" ht="47.25" customHeight="1">
      <c r="A40" s="196"/>
      <c r="B40" s="235"/>
      <c r="C40" s="235"/>
      <c r="D40" s="235"/>
      <c r="E40" s="235"/>
      <c r="F40" s="236"/>
      <c r="G40" s="210" t="s">
        <v>146</v>
      </c>
      <c r="H40" s="211" t="s">
        <v>147</v>
      </c>
      <c r="I40" s="212"/>
      <c r="J40" s="212"/>
      <c r="K40" s="212"/>
      <c r="L40" s="215">
        <f t="shared" si="5"/>
        <v>10000</v>
      </c>
      <c r="M40" s="215">
        <f t="shared" si="5"/>
        <v>10000</v>
      </c>
    </row>
    <row r="41" spans="1:13" ht="42.75" customHeight="1">
      <c r="A41" s="196"/>
      <c r="B41" s="235"/>
      <c r="C41" s="235"/>
      <c r="D41" s="235"/>
      <c r="E41" s="235"/>
      <c r="F41" s="236"/>
      <c r="G41" s="221" t="s">
        <v>282</v>
      </c>
      <c r="H41" s="63" t="s">
        <v>149</v>
      </c>
      <c r="I41" s="222"/>
      <c r="J41" s="223"/>
      <c r="K41" s="224"/>
      <c r="L41" s="225">
        <f t="shared" si="5"/>
        <v>10000</v>
      </c>
      <c r="M41" s="225">
        <f t="shared" si="5"/>
        <v>10000</v>
      </c>
    </row>
    <row r="42" spans="1:13" ht="22.5" customHeight="1">
      <c r="A42" s="196"/>
      <c r="B42" s="235"/>
      <c r="C42" s="235"/>
      <c r="D42" s="235"/>
      <c r="E42" s="235"/>
      <c r="F42" s="236"/>
      <c r="G42" s="216" t="s">
        <v>73</v>
      </c>
      <c r="H42" s="248"/>
      <c r="I42" s="249">
        <v>200</v>
      </c>
      <c r="J42" s="223"/>
      <c r="K42" s="224"/>
      <c r="L42" s="225">
        <f>'Ведомка 2023'!H79</f>
        <v>10000</v>
      </c>
      <c r="M42" s="225">
        <f>L42</f>
        <v>10000</v>
      </c>
    </row>
    <row r="43" spans="1:13" ht="22.5" customHeight="1">
      <c r="A43" s="196"/>
      <c r="B43" s="235"/>
      <c r="C43" s="235"/>
      <c r="D43" s="235"/>
      <c r="E43" s="235"/>
      <c r="F43" s="236"/>
      <c r="G43" s="198" t="s">
        <v>114</v>
      </c>
      <c r="H43" s="253" t="s">
        <v>283</v>
      </c>
      <c r="I43" s="254"/>
      <c r="J43" s="255"/>
      <c r="K43" s="256"/>
      <c r="L43" s="257">
        <f aca="true" t="shared" si="6" ref="L43:M46">L44</f>
        <v>350000</v>
      </c>
      <c r="M43" s="257">
        <f t="shared" si="6"/>
        <v>350000</v>
      </c>
    </row>
    <row r="44" spans="1:13" ht="51.75" customHeight="1">
      <c r="A44" s="196"/>
      <c r="B44" s="235"/>
      <c r="C44" s="235"/>
      <c r="D44" s="235"/>
      <c r="E44" s="235"/>
      <c r="F44" s="236"/>
      <c r="G44" s="204" t="s">
        <v>284</v>
      </c>
      <c r="H44" s="205" t="s">
        <v>285</v>
      </c>
      <c r="I44" s="206"/>
      <c r="J44" s="207"/>
      <c r="K44" s="208"/>
      <c r="L44" s="209">
        <f t="shared" si="6"/>
        <v>350000</v>
      </c>
      <c r="M44" s="209">
        <f t="shared" si="6"/>
        <v>350000</v>
      </c>
    </row>
    <row r="45" spans="1:13" ht="27" customHeight="1">
      <c r="A45" s="196"/>
      <c r="B45" s="235"/>
      <c r="C45" s="235"/>
      <c r="D45" s="235"/>
      <c r="E45" s="235"/>
      <c r="F45" s="236"/>
      <c r="G45" s="210" t="s">
        <v>118</v>
      </c>
      <c r="H45" s="211" t="s">
        <v>119</v>
      </c>
      <c r="I45" s="212"/>
      <c r="J45" s="213"/>
      <c r="K45" s="214"/>
      <c r="L45" s="215">
        <f t="shared" si="6"/>
        <v>350000</v>
      </c>
      <c r="M45" s="215">
        <f t="shared" si="6"/>
        <v>350000</v>
      </c>
    </row>
    <row r="46" spans="1:13" ht="48" customHeight="1">
      <c r="A46" s="196"/>
      <c r="B46" s="235"/>
      <c r="C46" s="235"/>
      <c r="D46" s="235"/>
      <c r="E46" s="235"/>
      <c r="F46" s="236"/>
      <c r="G46" s="216" t="s">
        <v>286</v>
      </c>
      <c r="H46" s="63" t="s">
        <v>121</v>
      </c>
      <c r="I46" s="222"/>
      <c r="J46" s="223"/>
      <c r="K46" s="224"/>
      <c r="L46" s="225">
        <f t="shared" si="6"/>
        <v>350000</v>
      </c>
      <c r="M46" s="225">
        <f t="shared" si="6"/>
        <v>350000</v>
      </c>
    </row>
    <row r="47" spans="1:13" ht="27" customHeight="1">
      <c r="A47" s="196"/>
      <c r="B47" s="235"/>
      <c r="C47" s="235"/>
      <c r="D47" s="235"/>
      <c r="E47" s="235"/>
      <c r="F47" s="236"/>
      <c r="G47" s="216" t="s">
        <v>73</v>
      </c>
      <c r="H47" s="248"/>
      <c r="I47" s="249">
        <v>200</v>
      </c>
      <c r="J47" s="223"/>
      <c r="K47" s="224"/>
      <c r="L47" s="225">
        <f>'Ведомка 2023'!H60</f>
        <v>350000</v>
      </c>
      <c r="M47" s="225">
        <f>L47</f>
        <v>350000</v>
      </c>
    </row>
    <row r="48" spans="1:28" s="264" customFormat="1" ht="36" customHeight="1">
      <c r="A48" s="258"/>
      <c r="B48" s="259"/>
      <c r="C48" s="260"/>
      <c r="D48" s="260"/>
      <c r="E48" s="260"/>
      <c r="F48" s="260"/>
      <c r="G48" s="198" t="s">
        <v>209</v>
      </c>
      <c r="H48" s="253" t="s">
        <v>183</v>
      </c>
      <c r="I48" s="254"/>
      <c r="J48" s="255">
        <f>J49</f>
        <v>0</v>
      </c>
      <c r="K48" s="255">
        <f>K49</f>
        <v>0</v>
      </c>
      <c r="L48" s="255">
        <f>L49</f>
        <v>31828188.529999997</v>
      </c>
      <c r="M48" s="255">
        <f>M49</f>
        <v>31828188.529999997</v>
      </c>
      <c r="N48" s="261"/>
      <c r="O48" s="262"/>
      <c r="P48" s="262"/>
      <c r="Q48" s="262"/>
      <c r="R48" s="262"/>
      <c r="S48" s="262"/>
      <c r="T48" s="262"/>
      <c r="U48" s="262"/>
      <c r="V48" s="262"/>
      <c r="W48" s="262"/>
      <c r="X48" s="263"/>
      <c r="Y48" s="263"/>
      <c r="Z48" s="263"/>
      <c r="AA48" s="263"/>
      <c r="AB48" s="263"/>
    </row>
    <row r="49" spans="1:13" ht="26.25" customHeight="1">
      <c r="A49" s="196"/>
      <c r="B49" s="236"/>
      <c r="C49" s="265"/>
      <c r="D49" s="265"/>
      <c r="E49" s="265"/>
      <c r="F49" s="265"/>
      <c r="G49" s="204" t="s">
        <v>184</v>
      </c>
      <c r="H49" s="205" t="s">
        <v>185</v>
      </c>
      <c r="I49" s="266"/>
      <c r="J49" s="267">
        <f>J50+J57+J63</f>
        <v>0</v>
      </c>
      <c r="K49" s="267">
        <f>K50+K57+K63</f>
        <v>0</v>
      </c>
      <c r="L49" s="267">
        <f>L50+L57+L63</f>
        <v>31828188.529999997</v>
      </c>
      <c r="M49" s="267">
        <f>M50+M57+M63</f>
        <v>31828188.529999997</v>
      </c>
    </row>
    <row r="50" spans="1:13" ht="21" customHeight="1">
      <c r="A50" s="196"/>
      <c r="B50" s="236"/>
      <c r="C50" s="265"/>
      <c r="D50" s="265"/>
      <c r="E50" s="265"/>
      <c r="F50" s="265"/>
      <c r="G50" s="268" t="s">
        <v>186</v>
      </c>
      <c r="H50" s="269" t="s">
        <v>187</v>
      </c>
      <c r="I50" s="212"/>
      <c r="J50" s="213"/>
      <c r="K50" s="213"/>
      <c r="L50" s="215">
        <f>L51+L53+L55</f>
        <v>1225707.99</v>
      </c>
      <c r="M50" s="215">
        <f>M51+M53+M55</f>
        <v>1225707.99</v>
      </c>
    </row>
    <row r="51" spans="1:13" ht="27" customHeight="1">
      <c r="A51" s="196"/>
      <c r="B51" s="236"/>
      <c r="C51" s="265"/>
      <c r="D51" s="265"/>
      <c r="E51" s="265"/>
      <c r="F51" s="265"/>
      <c r="G51" s="216" t="s">
        <v>188</v>
      </c>
      <c r="H51" s="35" t="s">
        <v>189</v>
      </c>
      <c r="I51" s="270"/>
      <c r="J51" s="217"/>
      <c r="K51" s="217"/>
      <c r="L51" s="218">
        <f>L52</f>
        <v>1002243.97</v>
      </c>
      <c r="M51" s="218">
        <f>M52</f>
        <v>1002243.97</v>
      </c>
    </row>
    <row r="52" spans="1:13" ht="27" customHeight="1">
      <c r="A52" s="196"/>
      <c r="B52" s="236"/>
      <c r="C52" s="265"/>
      <c r="D52" s="265"/>
      <c r="E52" s="265"/>
      <c r="F52" s="265"/>
      <c r="G52" s="216" t="s">
        <v>73</v>
      </c>
      <c r="H52" s="35"/>
      <c r="I52" s="38">
        <v>200</v>
      </c>
      <c r="J52" s="217"/>
      <c r="K52" s="217"/>
      <c r="L52" s="218">
        <f>'Ведомка 2023'!H111</f>
        <v>1002243.97</v>
      </c>
      <c r="M52" s="218">
        <f>L52</f>
        <v>1002243.97</v>
      </c>
    </row>
    <row r="53" spans="1:13" ht="13.5" customHeight="1">
      <c r="A53" s="196"/>
      <c r="B53" s="236"/>
      <c r="C53" s="265"/>
      <c r="D53" s="265"/>
      <c r="E53" s="265"/>
      <c r="F53" s="265"/>
      <c r="G53" s="271" t="s">
        <v>195</v>
      </c>
      <c r="H53" s="35" t="s">
        <v>196</v>
      </c>
      <c r="I53" s="270"/>
      <c r="J53" s="217"/>
      <c r="K53" s="217"/>
      <c r="L53" s="218">
        <f>L54</f>
        <v>137016.02</v>
      </c>
      <c r="M53" s="218">
        <f>M54</f>
        <v>137016.02</v>
      </c>
    </row>
    <row r="54" spans="1:13" ht="27" customHeight="1">
      <c r="A54" s="196"/>
      <c r="B54" s="236"/>
      <c r="C54" s="265"/>
      <c r="D54" s="265"/>
      <c r="E54" s="265"/>
      <c r="F54" s="265"/>
      <c r="G54" s="216" t="s">
        <v>73</v>
      </c>
      <c r="H54" s="35"/>
      <c r="I54" s="38">
        <v>200</v>
      </c>
      <c r="J54" s="217"/>
      <c r="K54" s="217"/>
      <c r="L54" s="218">
        <f>'Ведомка 2023'!H119</f>
        <v>137016.02</v>
      </c>
      <c r="M54" s="218">
        <f>L54</f>
        <v>137016.02</v>
      </c>
    </row>
    <row r="55" spans="1:13" ht="18" customHeight="1">
      <c r="A55" s="196"/>
      <c r="B55" s="236"/>
      <c r="C55" s="265"/>
      <c r="D55" s="265"/>
      <c r="E55" s="265"/>
      <c r="F55" s="265"/>
      <c r="G55" s="271" t="s">
        <v>190</v>
      </c>
      <c r="H55" s="35" t="s">
        <v>191</v>
      </c>
      <c r="I55" s="38"/>
      <c r="J55" s="217"/>
      <c r="K55" s="217"/>
      <c r="L55" s="218">
        <f>L56</f>
        <v>86448</v>
      </c>
      <c r="M55" s="218">
        <f>M56</f>
        <v>86448</v>
      </c>
    </row>
    <row r="56" spans="1:13" ht="27" customHeight="1">
      <c r="A56" s="196"/>
      <c r="B56" s="236"/>
      <c r="C56" s="265"/>
      <c r="D56" s="265"/>
      <c r="E56" s="265"/>
      <c r="F56" s="265"/>
      <c r="G56" s="216" t="s">
        <v>73</v>
      </c>
      <c r="H56" s="35"/>
      <c r="I56" s="38">
        <v>200</v>
      </c>
      <c r="J56" s="217"/>
      <c r="K56" s="217"/>
      <c r="L56" s="218">
        <f>'Ведомка 2023'!H113</f>
        <v>86448</v>
      </c>
      <c r="M56" s="218">
        <f>L56</f>
        <v>86448</v>
      </c>
    </row>
    <row r="57" spans="1:13" ht="39.75" customHeight="1">
      <c r="A57" s="196"/>
      <c r="B57" s="236"/>
      <c r="C57" s="265"/>
      <c r="D57" s="265"/>
      <c r="E57" s="265"/>
      <c r="F57" s="265"/>
      <c r="G57" s="210" t="s">
        <v>287</v>
      </c>
      <c r="H57" s="211" t="s">
        <v>198</v>
      </c>
      <c r="I57" s="212"/>
      <c r="J57" s="213"/>
      <c r="K57" s="213"/>
      <c r="L57" s="215">
        <f>L58+L60</f>
        <v>451389.44</v>
      </c>
      <c r="M57" s="215">
        <f>M58+M60</f>
        <v>451389.44</v>
      </c>
    </row>
    <row r="58" spans="1:13" ht="18.75" customHeight="1">
      <c r="A58" s="196"/>
      <c r="B58" s="236"/>
      <c r="C58" s="265"/>
      <c r="D58" s="265"/>
      <c r="E58" s="265"/>
      <c r="F58" s="265"/>
      <c r="G58" s="216" t="s">
        <v>199</v>
      </c>
      <c r="H58" s="35" t="s">
        <v>200</v>
      </c>
      <c r="I58" s="38"/>
      <c r="J58" s="217"/>
      <c r="K58" s="217"/>
      <c r="L58" s="218">
        <f>L59</f>
        <v>151389.44</v>
      </c>
      <c r="M58" s="218">
        <f>M59</f>
        <v>151389.44</v>
      </c>
    </row>
    <row r="59" spans="1:13" ht="27" customHeight="1">
      <c r="A59" s="196"/>
      <c r="B59" s="236"/>
      <c r="C59" s="265"/>
      <c r="D59" s="265"/>
      <c r="E59" s="265"/>
      <c r="F59" s="265"/>
      <c r="G59" s="216" t="s">
        <v>73</v>
      </c>
      <c r="H59" s="35"/>
      <c r="I59" s="38">
        <v>200</v>
      </c>
      <c r="J59" s="217"/>
      <c r="K59" s="217"/>
      <c r="L59" s="218">
        <f>'Ведомка 2023'!H122</f>
        <v>151389.44</v>
      </c>
      <c r="M59" s="218">
        <f>L59</f>
        <v>151389.44</v>
      </c>
    </row>
    <row r="60" spans="1:13" ht="27" customHeight="1">
      <c r="A60" s="196"/>
      <c r="B60" s="236"/>
      <c r="C60" s="265"/>
      <c r="D60" s="265"/>
      <c r="E60" s="265"/>
      <c r="F60" s="265"/>
      <c r="G60" s="216" t="s">
        <v>201</v>
      </c>
      <c r="H60" s="35" t="s">
        <v>202</v>
      </c>
      <c r="I60" s="38"/>
      <c r="J60" s="217"/>
      <c r="K60" s="217"/>
      <c r="L60" s="218">
        <f>L61+L62</f>
        <v>300000</v>
      </c>
      <c r="M60" s="218">
        <f>M61+M62</f>
        <v>300000</v>
      </c>
    </row>
    <row r="61" spans="1:13" ht="27" customHeight="1">
      <c r="A61" s="196"/>
      <c r="B61" s="236"/>
      <c r="C61" s="265"/>
      <c r="D61" s="265"/>
      <c r="E61" s="265"/>
      <c r="F61" s="265"/>
      <c r="G61" s="216" t="s">
        <v>73</v>
      </c>
      <c r="H61" s="35"/>
      <c r="I61" s="38">
        <v>200</v>
      </c>
      <c r="J61" s="217"/>
      <c r="K61" s="217"/>
      <c r="L61" s="218">
        <f>'Ведомка 2023'!H124</f>
        <v>300000</v>
      </c>
      <c r="M61" s="218">
        <f>L61</f>
        <v>300000</v>
      </c>
    </row>
    <row r="62" spans="1:13" ht="33.75">
      <c r="A62" s="196"/>
      <c r="B62" s="236"/>
      <c r="C62" s="265"/>
      <c r="D62" s="265"/>
      <c r="E62" s="265"/>
      <c r="F62" s="265"/>
      <c r="G62" s="216" t="s">
        <v>182</v>
      </c>
      <c r="H62" s="35"/>
      <c r="I62" s="38">
        <v>400</v>
      </c>
      <c r="J62" s="217"/>
      <c r="K62" s="217"/>
      <c r="L62" s="218">
        <f>'Ведомка 2023'!H125</f>
        <v>0</v>
      </c>
      <c r="M62" s="218">
        <f>L62</f>
        <v>0</v>
      </c>
    </row>
    <row r="63" spans="1:13" ht="27" customHeight="1">
      <c r="A63" s="196"/>
      <c r="B63" s="236"/>
      <c r="C63" s="265"/>
      <c r="D63" s="265"/>
      <c r="E63" s="265"/>
      <c r="F63" s="265"/>
      <c r="G63" s="210" t="s">
        <v>210</v>
      </c>
      <c r="H63" s="211" t="s">
        <v>211</v>
      </c>
      <c r="I63" s="212"/>
      <c r="J63" s="213">
        <f>J64+J68+J71+J73+J75+J77+J79+J81</f>
        <v>0</v>
      </c>
      <c r="K63" s="213">
        <f>K64+K68+K71+K73+K75+K77+K79+K81</f>
        <v>0</v>
      </c>
      <c r="L63" s="213">
        <f>L64+L68+L71+L73+L75+L77+L79+L81</f>
        <v>30151091.099999998</v>
      </c>
      <c r="M63" s="213">
        <f>M64+M68+M71+M73+M75+M77+M79+M81</f>
        <v>30151091.099999998</v>
      </c>
    </row>
    <row r="64" spans="1:13" ht="15.75">
      <c r="A64" s="196"/>
      <c r="B64" s="236"/>
      <c r="C64" s="265"/>
      <c r="D64" s="265"/>
      <c r="E64" s="265"/>
      <c r="F64" s="265"/>
      <c r="G64" s="216" t="s">
        <v>230</v>
      </c>
      <c r="H64" s="35" t="s">
        <v>231</v>
      </c>
      <c r="I64" s="38"/>
      <c r="J64" s="217"/>
      <c r="K64" s="217"/>
      <c r="L64" s="218">
        <f>L65+L66+L67</f>
        <v>13372456.44</v>
      </c>
      <c r="M64" s="218">
        <f>M65+M66+M67</f>
        <v>13372456.44</v>
      </c>
    </row>
    <row r="65" spans="1:13" ht="56.25">
      <c r="A65" s="196"/>
      <c r="B65" s="236"/>
      <c r="C65" s="265"/>
      <c r="D65" s="265"/>
      <c r="E65" s="265"/>
      <c r="F65" s="265"/>
      <c r="G65" s="216" t="s">
        <v>72</v>
      </c>
      <c r="H65" s="35"/>
      <c r="I65" s="38">
        <v>100</v>
      </c>
      <c r="J65" s="217"/>
      <c r="K65" s="217"/>
      <c r="L65" s="218">
        <f>'Ведомка 2023'!H158</f>
        <v>10340026.78</v>
      </c>
      <c r="M65" s="218">
        <f>L65</f>
        <v>10340026.78</v>
      </c>
    </row>
    <row r="66" spans="1:16" ht="27" customHeight="1">
      <c r="A66" s="196"/>
      <c r="B66" s="236"/>
      <c r="C66" s="265"/>
      <c r="D66" s="265"/>
      <c r="E66" s="265"/>
      <c r="F66" s="265"/>
      <c r="G66" s="216" t="s">
        <v>73</v>
      </c>
      <c r="H66" s="35"/>
      <c r="I66" s="38">
        <v>200</v>
      </c>
      <c r="J66" s="217"/>
      <c r="K66" s="217"/>
      <c r="L66" s="218">
        <f>'Ведомка 2023'!H159</f>
        <v>2959031.66</v>
      </c>
      <c r="M66" s="218">
        <f>L66</f>
        <v>2959031.66</v>
      </c>
      <c r="N66" s="272"/>
      <c r="O66" s="273"/>
      <c r="P66" s="273"/>
    </row>
    <row r="67" spans="1:13" ht="15.75">
      <c r="A67" s="196"/>
      <c r="B67" s="236"/>
      <c r="C67" s="265"/>
      <c r="D67" s="265"/>
      <c r="E67" s="265"/>
      <c r="F67" s="265"/>
      <c r="G67" s="216" t="s">
        <v>74</v>
      </c>
      <c r="H67" s="35"/>
      <c r="I67" s="38">
        <v>800</v>
      </c>
      <c r="J67" s="217"/>
      <c r="K67" s="217"/>
      <c r="L67" s="218">
        <f>'Ведомка 2023'!H160</f>
        <v>73398</v>
      </c>
      <c r="M67" s="218">
        <f>L67</f>
        <v>73398</v>
      </c>
    </row>
    <row r="68" spans="1:13" ht="15.75">
      <c r="A68" s="196"/>
      <c r="B68" s="236"/>
      <c r="C68" s="265"/>
      <c r="D68" s="265"/>
      <c r="E68" s="265"/>
      <c r="F68" s="265"/>
      <c r="G68" s="216" t="s">
        <v>212</v>
      </c>
      <c r="H68" s="35" t="s">
        <v>213</v>
      </c>
      <c r="I68" s="38"/>
      <c r="J68" s="217"/>
      <c r="K68" s="217"/>
      <c r="L68" s="218">
        <f>L69+L70</f>
        <v>3436953.96</v>
      </c>
      <c r="M68" s="218">
        <f>M69+M70</f>
        <v>3436953.96</v>
      </c>
    </row>
    <row r="69" spans="1:13" ht="27" customHeight="1">
      <c r="A69" s="196"/>
      <c r="B69" s="236"/>
      <c r="C69" s="265"/>
      <c r="D69" s="265"/>
      <c r="E69" s="265"/>
      <c r="F69" s="265"/>
      <c r="G69" s="216" t="s">
        <v>73</v>
      </c>
      <c r="H69" s="35"/>
      <c r="I69" s="38">
        <v>200</v>
      </c>
      <c r="J69" s="217"/>
      <c r="K69" s="217"/>
      <c r="L69" s="218">
        <f>'Ведомка 2023'!H139</f>
        <v>3435866.81</v>
      </c>
      <c r="M69" s="218">
        <f>L69</f>
        <v>3435866.81</v>
      </c>
    </row>
    <row r="70" spans="1:13" ht="27" customHeight="1">
      <c r="A70" s="196"/>
      <c r="B70" s="236"/>
      <c r="C70" s="265"/>
      <c r="D70" s="265"/>
      <c r="E70" s="265"/>
      <c r="F70" s="265"/>
      <c r="G70" s="216" t="s">
        <v>74</v>
      </c>
      <c r="H70" s="35"/>
      <c r="I70" s="38">
        <v>800</v>
      </c>
      <c r="J70" s="217"/>
      <c r="K70" s="217"/>
      <c r="L70" s="218">
        <f>'Ведомка 2023'!I140</f>
        <v>1087.15</v>
      </c>
      <c r="M70" s="218">
        <f>L70</f>
        <v>1087.15</v>
      </c>
    </row>
    <row r="71" spans="1:13" ht="15.75">
      <c r="A71" s="196"/>
      <c r="B71" s="236"/>
      <c r="C71" s="265"/>
      <c r="D71" s="265"/>
      <c r="E71" s="265"/>
      <c r="F71" s="265"/>
      <c r="G71" s="274" t="s">
        <v>214</v>
      </c>
      <c r="H71" s="35" t="s">
        <v>215</v>
      </c>
      <c r="I71" s="38"/>
      <c r="J71" s="217"/>
      <c r="K71" s="217"/>
      <c r="L71" s="218">
        <f>L72</f>
        <v>800000</v>
      </c>
      <c r="M71" s="218">
        <f>M72</f>
        <v>800000</v>
      </c>
    </row>
    <row r="72" spans="1:13" ht="27" customHeight="1">
      <c r="A72" s="196"/>
      <c r="B72" s="236"/>
      <c r="C72" s="265"/>
      <c r="D72" s="265"/>
      <c r="E72" s="265"/>
      <c r="F72" s="265"/>
      <c r="G72" s="216" t="s">
        <v>73</v>
      </c>
      <c r="H72" s="35"/>
      <c r="I72" s="38">
        <v>200</v>
      </c>
      <c r="J72" s="217"/>
      <c r="K72" s="217"/>
      <c r="L72" s="218">
        <f>'Ведомка 2023'!H142</f>
        <v>800000</v>
      </c>
      <c r="M72" s="218">
        <f>L72</f>
        <v>800000</v>
      </c>
    </row>
    <row r="73" spans="1:13" ht="15.75">
      <c r="A73" s="196"/>
      <c r="B73" s="236"/>
      <c r="C73" s="265"/>
      <c r="D73" s="265"/>
      <c r="E73" s="265"/>
      <c r="F73" s="265"/>
      <c r="G73" s="271" t="s">
        <v>216</v>
      </c>
      <c r="H73" s="35" t="s">
        <v>217</v>
      </c>
      <c r="I73" s="38"/>
      <c r="J73" s="217"/>
      <c r="K73" s="217"/>
      <c r="L73" s="218">
        <f>L74</f>
        <v>250000</v>
      </c>
      <c r="M73" s="218">
        <f>M74</f>
        <v>250000</v>
      </c>
    </row>
    <row r="74" spans="1:13" ht="27" customHeight="1">
      <c r="A74" s="196"/>
      <c r="B74" s="236"/>
      <c r="C74" s="265"/>
      <c r="D74" s="265"/>
      <c r="E74" s="265"/>
      <c r="F74" s="265"/>
      <c r="G74" s="216" t="s">
        <v>73</v>
      </c>
      <c r="H74" s="35"/>
      <c r="I74" s="38">
        <v>200</v>
      </c>
      <c r="J74" s="217"/>
      <c r="K74" s="217"/>
      <c r="L74" s="218">
        <f>'Ведомка 2023'!H144</f>
        <v>250000</v>
      </c>
      <c r="M74" s="218">
        <f>L74</f>
        <v>250000</v>
      </c>
    </row>
    <row r="75" spans="1:13" ht="15.75">
      <c r="A75" s="196"/>
      <c r="B75" s="236"/>
      <c r="C75" s="265"/>
      <c r="D75" s="265"/>
      <c r="E75" s="265"/>
      <c r="F75" s="265"/>
      <c r="G75" s="216" t="s">
        <v>218</v>
      </c>
      <c r="H75" s="35" t="s">
        <v>219</v>
      </c>
      <c r="I75" s="38"/>
      <c r="J75" s="217"/>
      <c r="K75" s="217"/>
      <c r="L75" s="218">
        <f>L76</f>
        <v>3895199</v>
      </c>
      <c r="M75" s="218">
        <f>M76</f>
        <v>3895199</v>
      </c>
    </row>
    <row r="76" spans="1:13" ht="27" customHeight="1">
      <c r="A76" s="196"/>
      <c r="B76" s="236"/>
      <c r="C76" s="265"/>
      <c r="D76" s="265"/>
      <c r="E76" s="265"/>
      <c r="F76" s="265"/>
      <c r="G76" s="216" t="s">
        <v>73</v>
      </c>
      <c r="H76" s="35"/>
      <c r="I76" s="38">
        <v>200</v>
      </c>
      <c r="J76" s="217"/>
      <c r="K76" s="217"/>
      <c r="L76" s="218">
        <f>'Ведомка 2023'!H146</f>
        <v>3895199</v>
      </c>
      <c r="M76" s="218">
        <f>L76</f>
        <v>3895199</v>
      </c>
    </row>
    <row r="77" spans="1:13" ht="15.75">
      <c r="A77" s="196"/>
      <c r="B77" s="236"/>
      <c r="C77" s="265"/>
      <c r="D77" s="265"/>
      <c r="E77" s="265"/>
      <c r="F77" s="265"/>
      <c r="G77" s="216" t="s">
        <v>220</v>
      </c>
      <c r="H77" s="35" t="s">
        <v>221</v>
      </c>
      <c r="I77" s="38"/>
      <c r="J77" s="217"/>
      <c r="K77" s="217"/>
      <c r="L77" s="218">
        <f>L78</f>
        <v>3400000</v>
      </c>
      <c r="M77" s="218">
        <f>M78</f>
        <v>3400000</v>
      </c>
    </row>
    <row r="78" spans="1:13" ht="27" customHeight="1">
      <c r="A78" s="196"/>
      <c r="B78" s="236"/>
      <c r="C78" s="265"/>
      <c r="D78" s="265"/>
      <c r="E78" s="265"/>
      <c r="F78" s="265"/>
      <c r="G78" s="216" t="s">
        <v>73</v>
      </c>
      <c r="H78" s="35"/>
      <c r="I78" s="38">
        <v>200</v>
      </c>
      <c r="J78" s="217"/>
      <c r="K78" s="217"/>
      <c r="L78" s="218">
        <f>'Ведомка 2023'!H148</f>
        <v>3400000</v>
      </c>
      <c r="M78" s="218">
        <f>L78</f>
        <v>3400000</v>
      </c>
    </row>
    <row r="79" spans="1:13" ht="15.75">
      <c r="A79" s="196"/>
      <c r="B79" s="236"/>
      <c r="C79" s="265"/>
      <c r="D79" s="265"/>
      <c r="E79" s="265"/>
      <c r="F79" s="265"/>
      <c r="G79" s="216" t="s">
        <v>222</v>
      </c>
      <c r="H79" s="35" t="s">
        <v>223</v>
      </c>
      <c r="I79" s="38"/>
      <c r="J79" s="217"/>
      <c r="K79" s="217"/>
      <c r="L79" s="218">
        <f>L80</f>
        <v>1300000</v>
      </c>
      <c r="M79" s="218">
        <f>M80</f>
        <v>1300000</v>
      </c>
    </row>
    <row r="80" spans="1:13" ht="22.5">
      <c r="A80" s="196"/>
      <c r="B80" s="236"/>
      <c r="C80" s="265"/>
      <c r="D80" s="265"/>
      <c r="E80" s="265"/>
      <c r="F80" s="265"/>
      <c r="G80" s="216" t="s">
        <v>73</v>
      </c>
      <c r="H80" s="35"/>
      <c r="I80" s="38">
        <v>200</v>
      </c>
      <c r="J80" s="217"/>
      <c r="K80" s="217"/>
      <c r="L80" s="218">
        <f>'Ведомка 2023'!H150</f>
        <v>1300000</v>
      </c>
      <c r="M80" s="218">
        <f>L80</f>
        <v>1300000</v>
      </c>
    </row>
    <row r="81" spans="1:13" ht="20.25" customHeight="1">
      <c r="A81" s="196"/>
      <c r="B81" s="236"/>
      <c r="C81" s="265"/>
      <c r="D81" s="265"/>
      <c r="E81" s="265"/>
      <c r="F81" s="265"/>
      <c r="G81" s="216" t="s">
        <v>224</v>
      </c>
      <c r="H81" s="35" t="s">
        <v>225</v>
      </c>
      <c r="I81" s="38"/>
      <c r="J81" s="217"/>
      <c r="K81" s="217"/>
      <c r="L81" s="218">
        <f>L82</f>
        <v>3696481.7</v>
      </c>
      <c r="M81" s="218">
        <f>M82</f>
        <v>3696481.7</v>
      </c>
    </row>
    <row r="82" spans="1:13" ht="23.25" customHeight="1">
      <c r="A82" s="196"/>
      <c r="B82" s="236"/>
      <c r="C82" s="265"/>
      <c r="D82" s="265"/>
      <c r="E82" s="265"/>
      <c r="F82" s="265"/>
      <c r="G82" s="216" t="s">
        <v>73</v>
      </c>
      <c r="H82" s="35"/>
      <c r="I82" s="38">
        <v>200</v>
      </c>
      <c r="J82" s="217"/>
      <c r="K82" s="217"/>
      <c r="L82" s="218">
        <f>'Ведомка 2023'!H152</f>
        <v>3696481.7</v>
      </c>
      <c r="M82" s="218">
        <f>L82</f>
        <v>3696481.7</v>
      </c>
    </row>
    <row r="83" spans="1:13" ht="26.25" customHeight="1">
      <c r="A83" s="196"/>
      <c r="B83" s="197"/>
      <c r="C83" s="275"/>
      <c r="D83" s="275"/>
      <c r="E83" s="275"/>
      <c r="F83" s="275"/>
      <c r="G83" s="198" t="s">
        <v>288</v>
      </c>
      <c r="H83" s="199" t="s">
        <v>289</v>
      </c>
      <c r="I83" s="200"/>
      <c r="J83" s="201">
        <f>J84+J88+J101</f>
        <v>0</v>
      </c>
      <c r="K83" s="201">
        <f>K84+K88+K101</f>
        <v>0</v>
      </c>
      <c r="L83" s="201">
        <f>L84+L88+L101</f>
        <v>3022629.12</v>
      </c>
      <c r="M83" s="201">
        <f>M84+M88+M101</f>
        <v>3022629.12</v>
      </c>
    </row>
    <row r="84" spans="1:13" ht="24.75" customHeight="1">
      <c r="A84" s="196"/>
      <c r="B84" s="639" t="s">
        <v>290</v>
      </c>
      <c r="C84" s="639"/>
      <c r="D84" s="639"/>
      <c r="E84" s="639"/>
      <c r="F84" s="639"/>
      <c r="G84" s="204" t="s">
        <v>291</v>
      </c>
      <c r="H84" s="205" t="s">
        <v>235</v>
      </c>
      <c r="I84" s="206"/>
      <c r="J84" s="207">
        <f>J86</f>
        <v>0</v>
      </c>
      <c r="K84" s="207">
        <f>K86</f>
        <v>0</v>
      </c>
      <c r="L84" s="209">
        <f>L86</f>
        <v>25000</v>
      </c>
      <c r="M84" s="209">
        <f>M86</f>
        <v>25000</v>
      </c>
    </row>
    <row r="85" spans="1:23" s="175" customFormat="1" ht="18" customHeight="1">
      <c r="A85" s="250"/>
      <c r="B85" s="220"/>
      <c r="C85" s="220"/>
      <c r="D85" s="220"/>
      <c r="E85" s="220"/>
      <c r="F85" s="219"/>
      <c r="G85" s="210" t="s">
        <v>236</v>
      </c>
      <c r="H85" s="211" t="s">
        <v>237</v>
      </c>
      <c r="I85" s="212"/>
      <c r="J85" s="213">
        <f aca="true" t="shared" si="7" ref="J85:M86">J86</f>
        <v>0</v>
      </c>
      <c r="K85" s="213">
        <f t="shared" si="7"/>
        <v>0</v>
      </c>
      <c r="L85" s="215">
        <f t="shared" si="7"/>
        <v>25000</v>
      </c>
      <c r="M85" s="215">
        <f t="shared" si="7"/>
        <v>25000</v>
      </c>
      <c r="N85" s="179"/>
      <c r="O85" s="180"/>
      <c r="P85" s="180"/>
      <c r="Q85" s="180"/>
      <c r="R85" s="180"/>
      <c r="S85" s="180"/>
      <c r="T85" s="180"/>
      <c r="U85" s="180"/>
      <c r="V85" s="180"/>
      <c r="W85" s="180"/>
    </row>
    <row r="86" spans="1:13" ht="32.25" customHeight="1">
      <c r="A86" s="196"/>
      <c r="B86" s="636" t="s">
        <v>292</v>
      </c>
      <c r="C86" s="636"/>
      <c r="D86" s="636"/>
      <c r="E86" s="636"/>
      <c r="F86" s="636"/>
      <c r="G86" s="216" t="s">
        <v>238</v>
      </c>
      <c r="H86" s="35" t="s">
        <v>239</v>
      </c>
      <c r="I86" s="38"/>
      <c r="J86" s="217">
        <f t="shared" si="7"/>
        <v>0</v>
      </c>
      <c r="K86" s="228">
        <f t="shared" si="7"/>
        <v>0</v>
      </c>
      <c r="L86" s="218">
        <f t="shared" si="7"/>
        <v>25000</v>
      </c>
      <c r="M86" s="218">
        <f t="shared" si="7"/>
        <v>25000</v>
      </c>
    </row>
    <row r="87" spans="1:13" ht="24" customHeight="1">
      <c r="A87" s="196"/>
      <c r="B87" s="636">
        <v>200</v>
      </c>
      <c r="C87" s="636"/>
      <c r="D87" s="636"/>
      <c r="E87" s="636"/>
      <c r="F87" s="636"/>
      <c r="G87" s="216" t="s">
        <v>73</v>
      </c>
      <c r="H87" s="35"/>
      <c r="I87" s="38">
        <v>200</v>
      </c>
      <c r="J87" s="217">
        <v>0</v>
      </c>
      <c r="K87" s="276">
        <v>0</v>
      </c>
      <c r="L87" s="218">
        <f>'Ведомка 2023'!H166</f>
        <v>25000</v>
      </c>
      <c r="M87" s="218">
        <f>L87</f>
        <v>25000</v>
      </c>
    </row>
    <row r="88" spans="1:13" ht="23.25" customHeight="1">
      <c r="A88" s="196"/>
      <c r="B88" s="642" t="s">
        <v>293</v>
      </c>
      <c r="C88" s="642"/>
      <c r="D88" s="642"/>
      <c r="E88" s="642"/>
      <c r="F88" s="642"/>
      <c r="G88" s="204" t="s">
        <v>294</v>
      </c>
      <c r="H88" s="205" t="s">
        <v>91</v>
      </c>
      <c r="I88" s="206"/>
      <c r="J88" s="207">
        <f>J89+J94</f>
        <v>0</v>
      </c>
      <c r="K88" s="207">
        <f>K89+K94</f>
        <v>0</v>
      </c>
      <c r="L88" s="207">
        <f>L89+L94</f>
        <v>2538943.83</v>
      </c>
      <c r="M88" s="207">
        <f>M89+M94</f>
        <v>2538943.83</v>
      </c>
    </row>
    <row r="89" spans="1:13" ht="41.25" customHeight="1">
      <c r="A89" s="196"/>
      <c r="B89" s="235"/>
      <c r="C89" s="235"/>
      <c r="D89" s="235"/>
      <c r="E89" s="235"/>
      <c r="F89" s="236"/>
      <c r="G89" s="221" t="s">
        <v>92</v>
      </c>
      <c r="H89" s="63" t="s">
        <v>93</v>
      </c>
      <c r="I89" s="222"/>
      <c r="J89" s="223"/>
      <c r="K89" s="223"/>
      <c r="L89" s="225">
        <f>L90+L92</f>
        <v>590172.73</v>
      </c>
      <c r="M89" s="225">
        <f>M90+M92</f>
        <v>590172.73</v>
      </c>
    </row>
    <row r="90" spans="1:13" ht="32.25" customHeight="1">
      <c r="A90" s="196"/>
      <c r="B90" s="235"/>
      <c r="C90" s="235"/>
      <c r="D90" s="235"/>
      <c r="E90" s="235"/>
      <c r="F90" s="236"/>
      <c r="G90" s="216" t="s">
        <v>295</v>
      </c>
      <c r="H90" s="35" t="s">
        <v>95</v>
      </c>
      <c r="I90" s="38"/>
      <c r="J90" s="217"/>
      <c r="K90" s="217"/>
      <c r="L90" s="218">
        <f>L91</f>
        <v>350000</v>
      </c>
      <c r="M90" s="218">
        <f>M91</f>
        <v>350000</v>
      </c>
    </row>
    <row r="91" spans="1:13" ht="24" customHeight="1">
      <c r="A91" s="196"/>
      <c r="B91" s="235"/>
      <c r="C91" s="235"/>
      <c r="D91" s="235"/>
      <c r="E91" s="235"/>
      <c r="F91" s="236"/>
      <c r="G91" s="216" t="s">
        <v>73</v>
      </c>
      <c r="H91" s="35"/>
      <c r="I91" s="38">
        <v>200</v>
      </c>
      <c r="J91" s="223"/>
      <c r="K91" s="223"/>
      <c r="L91" s="225">
        <f>'Ведомка 2023'!H38</f>
        <v>350000</v>
      </c>
      <c r="M91" s="225">
        <f>L91</f>
        <v>350000</v>
      </c>
    </row>
    <row r="92" spans="1:13" ht="24" customHeight="1">
      <c r="A92" s="196"/>
      <c r="B92" s="235"/>
      <c r="C92" s="235"/>
      <c r="D92" s="235"/>
      <c r="E92" s="235"/>
      <c r="F92" s="236"/>
      <c r="G92" s="216" t="s">
        <v>96</v>
      </c>
      <c r="H92" s="35" t="s">
        <v>97</v>
      </c>
      <c r="I92" s="38"/>
      <c r="J92" s="223"/>
      <c r="K92" s="223"/>
      <c r="L92" s="225">
        <f>L93</f>
        <v>240172.73</v>
      </c>
      <c r="M92" s="225">
        <f>M93</f>
        <v>240172.73</v>
      </c>
    </row>
    <row r="93" spans="1:13" ht="24" customHeight="1">
      <c r="A93" s="196"/>
      <c r="B93" s="235"/>
      <c r="C93" s="235"/>
      <c r="D93" s="235"/>
      <c r="E93" s="235"/>
      <c r="F93" s="236"/>
      <c r="G93" s="216" t="s">
        <v>73</v>
      </c>
      <c r="H93" s="35"/>
      <c r="I93" s="38">
        <v>200</v>
      </c>
      <c r="J93" s="223"/>
      <c r="K93" s="223"/>
      <c r="L93" s="225">
        <f>'Ведомка 2023'!H40</f>
        <v>240172.73</v>
      </c>
      <c r="M93" s="225">
        <f>L93</f>
        <v>240172.73</v>
      </c>
    </row>
    <row r="94" spans="1:28" s="240" customFormat="1" ht="35.25" customHeight="1">
      <c r="A94" s="234"/>
      <c r="B94" s="220"/>
      <c r="C94" s="220"/>
      <c r="D94" s="220"/>
      <c r="E94" s="220"/>
      <c r="F94" s="219"/>
      <c r="G94" s="221" t="s">
        <v>296</v>
      </c>
      <c r="H94" s="63" t="s">
        <v>98</v>
      </c>
      <c r="I94" s="222"/>
      <c r="J94" s="223">
        <f>J95+J97</f>
        <v>0</v>
      </c>
      <c r="K94" s="223">
        <f>K95+K97</f>
        <v>0</v>
      </c>
      <c r="L94" s="223">
        <f>L95+L97+L99</f>
        <v>1948771.1</v>
      </c>
      <c r="M94" s="223">
        <f>M95+M97+M99</f>
        <v>1948771.1</v>
      </c>
      <c r="N94" s="237"/>
      <c r="O94" s="238"/>
      <c r="P94" s="238"/>
      <c r="Q94" s="238"/>
      <c r="R94" s="238"/>
      <c r="S94" s="238"/>
      <c r="T94" s="238"/>
      <c r="U94" s="238"/>
      <c r="V94" s="238"/>
      <c r="W94" s="238"/>
      <c r="X94" s="239"/>
      <c r="Y94" s="239"/>
      <c r="Z94" s="239"/>
      <c r="AA94" s="239"/>
      <c r="AB94" s="239"/>
    </row>
    <row r="95" spans="1:13" ht="28.5" customHeight="1">
      <c r="A95" s="196"/>
      <c r="B95" s="226"/>
      <c r="C95" s="226"/>
      <c r="D95" s="226"/>
      <c r="E95" s="226"/>
      <c r="F95" s="227"/>
      <c r="G95" s="216" t="s">
        <v>245</v>
      </c>
      <c r="H95" s="35" t="s">
        <v>246</v>
      </c>
      <c r="I95" s="38"/>
      <c r="J95" s="217"/>
      <c r="K95" s="228"/>
      <c r="L95" s="218">
        <f>L96</f>
        <v>1683358</v>
      </c>
      <c r="M95" s="218">
        <f>M96</f>
        <v>1683358</v>
      </c>
    </row>
    <row r="96" spans="1:13" ht="15.75">
      <c r="A96" s="196"/>
      <c r="B96" s="226"/>
      <c r="C96" s="226"/>
      <c r="D96" s="226"/>
      <c r="E96" s="226"/>
      <c r="F96" s="227"/>
      <c r="G96" s="216" t="s">
        <v>79</v>
      </c>
      <c r="H96" s="35"/>
      <c r="I96" s="38">
        <v>500</v>
      </c>
      <c r="J96" s="217"/>
      <c r="K96" s="228"/>
      <c r="L96" s="218">
        <f>'Ведомка 2023'!H172</f>
        <v>1683358</v>
      </c>
      <c r="M96" s="218">
        <f>L96</f>
        <v>1683358</v>
      </c>
    </row>
    <row r="97" spans="1:13" ht="33.75">
      <c r="A97" s="196"/>
      <c r="B97" s="226"/>
      <c r="C97" s="226"/>
      <c r="D97" s="226"/>
      <c r="E97" s="226"/>
      <c r="F97" s="227"/>
      <c r="G97" s="216" t="s">
        <v>99</v>
      </c>
      <c r="H97" s="35" t="s">
        <v>100</v>
      </c>
      <c r="I97" s="38"/>
      <c r="J97" s="217"/>
      <c r="K97" s="228"/>
      <c r="L97" s="218">
        <f>L98</f>
        <v>42000</v>
      </c>
      <c r="M97" s="218">
        <f>M98</f>
        <v>42000</v>
      </c>
    </row>
    <row r="98" spans="1:13" ht="20.25" customHeight="1">
      <c r="A98" s="196"/>
      <c r="B98" s="226"/>
      <c r="C98" s="226"/>
      <c r="D98" s="226"/>
      <c r="E98" s="226"/>
      <c r="F98" s="227"/>
      <c r="G98" s="216" t="s">
        <v>74</v>
      </c>
      <c r="H98" s="35"/>
      <c r="I98" s="38">
        <v>800</v>
      </c>
      <c r="J98" s="217"/>
      <c r="K98" s="228"/>
      <c r="L98" s="218">
        <f>'Ведомка 2023'!H43</f>
        <v>42000</v>
      </c>
      <c r="M98" s="218">
        <f>L98</f>
        <v>42000</v>
      </c>
    </row>
    <row r="99" spans="1:13" ht="36" customHeight="1">
      <c r="A99" s="196"/>
      <c r="B99" s="226"/>
      <c r="C99" s="226"/>
      <c r="D99" s="226"/>
      <c r="E99" s="226"/>
      <c r="F99" s="227"/>
      <c r="G99" s="216" t="s">
        <v>297</v>
      </c>
      <c r="H99" s="35" t="s">
        <v>102</v>
      </c>
      <c r="I99" s="38"/>
      <c r="J99" s="217"/>
      <c r="K99" s="228"/>
      <c r="L99" s="218">
        <f>L100</f>
        <v>223413.1</v>
      </c>
      <c r="M99" s="218">
        <f>M100</f>
        <v>223413.1</v>
      </c>
    </row>
    <row r="100" spans="1:13" ht="24" customHeight="1">
      <c r="A100" s="196"/>
      <c r="B100" s="226"/>
      <c r="C100" s="226"/>
      <c r="D100" s="226"/>
      <c r="E100" s="226"/>
      <c r="F100" s="227"/>
      <c r="G100" s="216" t="s">
        <v>73</v>
      </c>
      <c r="H100" s="35"/>
      <c r="I100" s="38">
        <v>200</v>
      </c>
      <c r="J100" s="217"/>
      <c r="K100" s="228"/>
      <c r="L100" s="218">
        <f>'Ведомка 2023'!H45</f>
        <v>223413.1</v>
      </c>
      <c r="M100" s="218">
        <f>L100</f>
        <v>223413.1</v>
      </c>
    </row>
    <row r="101" spans="1:13" ht="28.5" customHeight="1">
      <c r="A101" s="196"/>
      <c r="B101" s="226"/>
      <c r="C101" s="226"/>
      <c r="D101" s="226"/>
      <c r="E101" s="226"/>
      <c r="F101" s="227"/>
      <c r="G101" s="204" t="s">
        <v>298</v>
      </c>
      <c r="H101" s="277" t="s">
        <v>104</v>
      </c>
      <c r="I101" s="204"/>
      <c r="J101" s="204"/>
      <c r="K101" s="204"/>
      <c r="L101" s="278">
        <f aca="true" t="shared" si="8" ref="L101:M103">L102</f>
        <v>458685.29</v>
      </c>
      <c r="M101" s="278">
        <f t="shared" si="8"/>
        <v>458685.29</v>
      </c>
    </row>
    <row r="102" spans="1:13" ht="45" customHeight="1">
      <c r="A102" s="196"/>
      <c r="B102" s="226"/>
      <c r="C102" s="226"/>
      <c r="D102" s="226"/>
      <c r="E102" s="226"/>
      <c r="F102" s="227"/>
      <c r="G102" s="279" t="s">
        <v>105</v>
      </c>
      <c r="H102" s="280" t="s">
        <v>106</v>
      </c>
      <c r="I102" s="281"/>
      <c r="J102" s="282"/>
      <c r="K102" s="283"/>
      <c r="L102" s="284">
        <f t="shared" si="8"/>
        <v>458685.29</v>
      </c>
      <c r="M102" s="284">
        <f t="shared" si="8"/>
        <v>458685.29</v>
      </c>
    </row>
    <row r="103" spans="1:13" ht="36.75" customHeight="1">
      <c r="A103" s="196"/>
      <c r="B103" s="226"/>
      <c r="C103" s="226"/>
      <c r="D103" s="226"/>
      <c r="E103" s="226"/>
      <c r="F103" s="227"/>
      <c r="G103" s="285" t="s">
        <v>107</v>
      </c>
      <c r="H103" s="35" t="s">
        <v>108</v>
      </c>
      <c r="I103" s="38"/>
      <c r="J103" s="217"/>
      <c r="K103" s="228"/>
      <c r="L103" s="218">
        <f t="shared" si="8"/>
        <v>458685.29</v>
      </c>
      <c r="M103" s="218">
        <f t="shared" si="8"/>
        <v>458685.29</v>
      </c>
    </row>
    <row r="104" spans="1:13" ht="24" customHeight="1">
      <c r="A104" s="196"/>
      <c r="B104" s="226"/>
      <c r="C104" s="226"/>
      <c r="D104" s="226"/>
      <c r="E104" s="226"/>
      <c r="F104" s="227"/>
      <c r="G104" s="216" t="s">
        <v>73</v>
      </c>
      <c r="H104" s="35"/>
      <c r="I104" s="38">
        <v>200</v>
      </c>
      <c r="J104" s="217"/>
      <c r="K104" s="228"/>
      <c r="L104" s="218">
        <f>'Ведомка 2023'!H50</f>
        <v>458685.29</v>
      </c>
      <c r="M104" s="218">
        <f>L104</f>
        <v>458685.29</v>
      </c>
    </row>
    <row r="105" spans="1:13" ht="21" customHeight="1">
      <c r="A105" s="196"/>
      <c r="B105" s="640" t="s">
        <v>299</v>
      </c>
      <c r="C105" s="640"/>
      <c r="D105" s="640"/>
      <c r="E105" s="640"/>
      <c r="F105" s="640"/>
      <c r="G105" s="198" t="s">
        <v>156</v>
      </c>
      <c r="H105" s="199" t="s">
        <v>157</v>
      </c>
      <c r="I105" s="200"/>
      <c r="J105" s="201">
        <f aca="true" t="shared" si="9" ref="J105:L106">J106</f>
        <v>0</v>
      </c>
      <c r="K105" s="201">
        <f t="shared" si="9"/>
        <v>10014685</v>
      </c>
      <c r="L105" s="202">
        <f t="shared" si="9"/>
        <v>7552924.66</v>
      </c>
      <c r="M105" s="202">
        <f>K105+L105</f>
        <v>17567609.66</v>
      </c>
    </row>
    <row r="106" spans="1:13" ht="36.75" customHeight="1">
      <c r="A106" s="196"/>
      <c r="B106" s="639" t="s">
        <v>300</v>
      </c>
      <c r="C106" s="639"/>
      <c r="D106" s="639"/>
      <c r="E106" s="639"/>
      <c r="F106" s="639"/>
      <c r="G106" s="204" t="s">
        <v>158</v>
      </c>
      <c r="H106" s="205" t="s">
        <v>159</v>
      </c>
      <c r="I106" s="206"/>
      <c r="J106" s="207">
        <f t="shared" si="9"/>
        <v>0</v>
      </c>
      <c r="K106" s="207">
        <f t="shared" si="9"/>
        <v>10014685</v>
      </c>
      <c r="L106" s="209">
        <f t="shared" si="9"/>
        <v>7552924.66</v>
      </c>
      <c r="M106" s="209">
        <f>M107</f>
        <v>17567609.66</v>
      </c>
    </row>
    <row r="107" spans="1:13" ht="41.25" customHeight="1">
      <c r="A107" s="196"/>
      <c r="B107" s="235"/>
      <c r="C107" s="235"/>
      <c r="D107" s="235"/>
      <c r="E107" s="235"/>
      <c r="F107" s="236"/>
      <c r="G107" s="286" t="s">
        <v>160</v>
      </c>
      <c r="H107" s="287" t="s">
        <v>161</v>
      </c>
      <c r="I107" s="288"/>
      <c r="J107" s="289">
        <f>J108</f>
        <v>0</v>
      </c>
      <c r="K107" s="289">
        <f>K114+K108+K118</f>
        <v>10014685</v>
      </c>
      <c r="L107" s="290">
        <f>L108+L110+L112+L114+L116+L118</f>
        <v>7552924.66</v>
      </c>
      <c r="M107" s="290">
        <f>M108+M110+M112+M114+M116+M118</f>
        <v>17567609.66</v>
      </c>
    </row>
    <row r="108" spans="1:13" ht="45" customHeight="1">
      <c r="A108" s="196"/>
      <c r="B108" s="637" t="s">
        <v>301</v>
      </c>
      <c r="C108" s="637"/>
      <c r="D108" s="637"/>
      <c r="E108" s="637"/>
      <c r="F108" s="637"/>
      <c r="G108" s="216" t="s">
        <v>302</v>
      </c>
      <c r="H108" s="35" t="s">
        <v>163</v>
      </c>
      <c r="I108" s="38"/>
      <c r="J108" s="217">
        <f>J109</f>
        <v>0</v>
      </c>
      <c r="K108" s="217">
        <f>K109</f>
        <v>0</v>
      </c>
      <c r="L108" s="218">
        <f>L109</f>
        <v>4759669.09</v>
      </c>
      <c r="M108" s="218">
        <f>J108+K108+L108</f>
        <v>4759669.09</v>
      </c>
    </row>
    <row r="109" spans="1:13" ht="24" customHeight="1">
      <c r="A109" s="196"/>
      <c r="B109" s="226"/>
      <c r="C109" s="226"/>
      <c r="D109" s="226"/>
      <c r="E109" s="226"/>
      <c r="F109" s="227"/>
      <c r="G109" s="216" t="s">
        <v>73</v>
      </c>
      <c r="H109" s="35"/>
      <c r="I109" s="38">
        <v>200</v>
      </c>
      <c r="J109" s="217">
        <v>0</v>
      </c>
      <c r="K109" s="228">
        <v>0</v>
      </c>
      <c r="L109" s="291">
        <f>'Ведомка 2023'!H89</f>
        <v>4759669.09</v>
      </c>
      <c r="M109" s="218">
        <f>L109+K109</f>
        <v>4759669.09</v>
      </c>
    </row>
    <row r="110" spans="1:13" ht="18" customHeight="1">
      <c r="A110" s="196"/>
      <c r="B110" s="226"/>
      <c r="C110" s="226"/>
      <c r="D110" s="226"/>
      <c r="E110" s="226"/>
      <c r="F110" s="227"/>
      <c r="G110" s="216" t="s">
        <v>164</v>
      </c>
      <c r="H110" s="35" t="s">
        <v>165</v>
      </c>
      <c r="I110" s="38"/>
      <c r="J110" s="217"/>
      <c r="K110" s="228"/>
      <c r="L110" s="291">
        <f>L111</f>
        <v>2142673.57</v>
      </c>
      <c r="M110" s="218">
        <f>M111</f>
        <v>2142673.57</v>
      </c>
    </row>
    <row r="111" spans="1:13" ht="24" customHeight="1">
      <c r="A111" s="196"/>
      <c r="B111" s="226"/>
      <c r="C111" s="226"/>
      <c r="D111" s="226"/>
      <c r="E111" s="226"/>
      <c r="F111" s="227"/>
      <c r="G111" s="216" t="s">
        <v>73</v>
      </c>
      <c r="H111" s="35"/>
      <c r="I111" s="38">
        <v>200</v>
      </c>
      <c r="J111" s="217"/>
      <c r="K111" s="228"/>
      <c r="L111" s="291">
        <f>'Ведомка 2023'!H92</f>
        <v>2142673.57</v>
      </c>
      <c r="M111" s="218">
        <f>L111</f>
        <v>2142673.57</v>
      </c>
    </row>
    <row r="112" spans="1:13" ht="24" customHeight="1">
      <c r="A112" s="196"/>
      <c r="B112" s="226"/>
      <c r="C112" s="226"/>
      <c r="D112" s="226"/>
      <c r="E112" s="226"/>
      <c r="F112" s="227"/>
      <c r="G112" s="216" t="s">
        <v>166</v>
      </c>
      <c r="H112" s="35" t="s">
        <v>167</v>
      </c>
      <c r="I112" s="38"/>
      <c r="J112" s="217"/>
      <c r="K112" s="228"/>
      <c r="L112" s="291">
        <f>L113</f>
        <v>277312</v>
      </c>
      <c r="M112" s="218">
        <f>M113</f>
        <v>277312</v>
      </c>
    </row>
    <row r="113" spans="1:13" ht="24" customHeight="1">
      <c r="A113" s="196"/>
      <c r="B113" s="226"/>
      <c r="C113" s="226"/>
      <c r="D113" s="226"/>
      <c r="E113" s="226"/>
      <c r="F113" s="227"/>
      <c r="G113" s="216" t="s">
        <v>73</v>
      </c>
      <c r="H113" s="35"/>
      <c r="I113" s="38">
        <v>200</v>
      </c>
      <c r="J113" s="217"/>
      <c r="K113" s="228"/>
      <c r="L113" s="291">
        <f>'Ведомка 2023'!H94</f>
        <v>277312</v>
      </c>
      <c r="M113" s="218">
        <f>L113</f>
        <v>277312</v>
      </c>
    </row>
    <row r="114" spans="1:13" ht="15.75">
      <c r="A114" s="196"/>
      <c r="B114" s="226"/>
      <c r="C114" s="226"/>
      <c r="D114" s="226"/>
      <c r="E114" s="226"/>
      <c r="F114" s="227"/>
      <c r="G114" s="216" t="s">
        <v>444</v>
      </c>
      <c r="H114" s="35" t="s">
        <v>168</v>
      </c>
      <c r="I114" s="38"/>
      <c r="J114" s="217"/>
      <c r="K114" s="228">
        <f>K115</f>
        <v>4268780</v>
      </c>
      <c r="L114" s="291">
        <f>L115</f>
        <v>0</v>
      </c>
      <c r="M114" s="218">
        <f>K114</f>
        <v>4268780</v>
      </c>
    </row>
    <row r="115" spans="1:13" ht="26.25" customHeight="1">
      <c r="A115" s="196"/>
      <c r="B115" s="226"/>
      <c r="C115" s="226"/>
      <c r="D115" s="226"/>
      <c r="E115" s="226"/>
      <c r="F115" s="227"/>
      <c r="G115" s="216" t="s">
        <v>73</v>
      </c>
      <c r="H115" s="35"/>
      <c r="I115" s="38">
        <v>200</v>
      </c>
      <c r="J115" s="217"/>
      <c r="K115" s="228">
        <f>'Ведомка 2023'!G96</f>
        <v>4268780</v>
      </c>
      <c r="L115" s="291"/>
      <c r="M115" s="218">
        <f>K115</f>
        <v>4268780</v>
      </c>
    </row>
    <row r="116" spans="1:13" ht="48.75" customHeight="1">
      <c r="A116" s="196"/>
      <c r="B116" s="226"/>
      <c r="C116" s="226"/>
      <c r="D116" s="226"/>
      <c r="E116" s="226"/>
      <c r="F116" s="227"/>
      <c r="G116" s="216" t="s">
        <v>170</v>
      </c>
      <c r="H116" s="35" t="s">
        <v>303</v>
      </c>
      <c r="I116" s="38"/>
      <c r="J116" s="217"/>
      <c r="K116" s="228">
        <f>K117</f>
        <v>0</v>
      </c>
      <c r="L116" s="291">
        <f>L117</f>
        <v>373270</v>
      </c>
      <c r="M116" s="218">
        <f>L116</f>
        <v>373270</v>
      </c>
    </row>
    <row r="117" spans="1:13" ht="26.25" customHeight="1">
      <c r="A117" s="196"/>
      <c r="B117" s="226"/>
      <c r="C117" s="226"/>
      <c r="D117" s="226"/>
      <c r="E117" s="226"/>
      <c r="F117" s="227"/>
      <c r="G117" s="216" t="s">
        <v>73</v>
      </c>
      <c r="H117" s="35"/>
      <c r="I117" s="38">
        <v>200</v>
      </c>
      <c r="J117" s="217"/>
      <c r="K117" s="228"/>
      <c r="L117" s="291">
        <f>'Ведомка 2023'!H100</f>
        <v>373270</v>
      </c>
      <c r="M117" s="218">
        <f>L117</f>
        <v>373270</v>
      </c>
    </row>
    <row r="118" spans="1:13" ht="44.25" customHeight="1">
      <c r="A118" s="196"/>
      <c r="B118" s="226"/>
      <c r="C118" s="226"/>
      <c r="D118" s="226"/>
      <c r="E118" s="226"/>
      <c r="F118" s="227"/>
      <c r="G118" s="216" t="s">
        <v>304</v>
      </c>
      <c r="H118" s="35" t="s">
        <v>305</v>
      </c>
      <c r="I118" s="38"/>
      <c r="J118" s="217"/>
      <c r="K118" s="228">
        <f>K119</f>
        <v>5745905</v>
      </c>
      <c r="L118" s="291"/>
      <c r="M118" s="218">
        <f>K118</f>
        <v>5745905</v>
      </c>
    </row>
    <row r="119" spans="1:13" ht="26.25" customHeight="1">
      <c r="A119" s="196"/>
      <c r="B119" s="226"/>
      <c r="C119" s="226"/>
      <c r="D119" s="226"/>
      <c r="E119" s="226"/>
      <c r="F119" s="227"/>
      <c r="G119" s="216" t="s">
        <v>73</v>
      </c>
      <c r="H119" s="35"/>
      <c r="I119" s="38">
        <v>200</v>
      </c>
      <c r="J119" s="217"/>
      <c r="K119" s="228">
        <f>'Ведомка 2023'!G98</f>
        <v>5745905</v>
      </c>
      <c r="L119" s="291"/>
      <c r="M119" s="218">
        <f>K119</f>
        <v>5745905</v>
      </c>
    </row>
    <row r="120" spans="1:13" ht="15.75" customHeight="1">
      <c r="A120" s="196"/>
      <c r="B120" s="640" t="s">
        <v>306</v>
      </c>
      <c r="C120" s="640"/>
      <c r="D120" s="640"/>
      <c r="E120" s="640"/>
      <c r="F120" s="640"/>
      <c r="G120" s="198" t="s">
        <v>64</v>
      </c>
      <c r="H120" s="199" t="s">
        <v>65</v>
      </c>
      <c r="I120" s="200"/>
      <c r="J120" s="201">
        <f>J121+J123+J127+J131+J135+J137</f>
        <v>293942</v>
      </c>
      <c r="K120" s="201">
        <f>K121+K123+K127+K131+K135+K137</f>
        <v>0</v>
      </c>
      <c r="L120" s="201">
        <f>L121+L123+L127+L129+L131+L133+L135+L137</f>
        <v>9888069.51</v>
      </c>
      <c r="M120" s="201">
        <f>M121+M123+M127+M129+M131+M133+M135+M137</f>
        <v>10182011.51</v>
      </c>
    </row>
    <row r="121" spans="1:13" ht="15.75" customHeight="1">
      <c r="A121" s="196"/>
      <c r="B121" s="636" t="s">
        <v>307</v>
      </c>
      <c r="C121" s="636"/>
      <c r="D121" s="636"/>
      <c r="E121" s="636"/>
      <c r="F121" s="636"/>
      <c r="G121" s="216" t="s">
        <v>66</v>
      </c>
      <c r="H121" s="35" t="s">
        <v>67</v>
      </c>
      <c r="I121" s="38"/>
      <c r="J121" s="217">
        <f>J122</f>
        <v>0</v>
      </c>
      <c r="K121" s="217">
        <f>K122</f>
        <v>0</v>
      </c>
      <c r="L121" s="218">
        <f>L122</f>
        <v>2489746.9</v>
      </c>
      <c r="M121" s="218">
        <f>J121+K121+L121</f>
        <v>2489746.9</v>
      </c>
    </row>
    <row r="122" spans="1:13" ht="46.5" customHeight="1">
      <c r="A122" s="196"/>
      <c r="B122" s="638">
        <v>500</v>
      </c>
      <c r="C122" s="638"/>
      <c r="D122" s="638"/>
      <c r="E122" s="638"/>
      <c r="F122" s="638"/>
      <c r="G122" s="216" t="s">
        <v>72</v>
      </c>
      <c r="H122" s="35"/>
      <c r="I122" s="38">
        <v>100</v>
      </c>
      <c r="J122" s="217">
        <v>0</v>
      </c>
      <c r="K122" s="276">
        <v>0</v>
      </c>
      <c r="L122" s="218">
        <f>'Ведомка 2023'!H16</f>
        <v>2489746.9</v>
      </c>
      <c r="M122" s="218">
        <f>L122</f>
        <v>2489746.9</v>
      </c>
    </row>
    <row r="123" spans="1:13" ht="15.75" customHeight="1">
      <c r="A123" s="196"/>
      <c r="B123" s="637" t="s">
        <v>308</v>
      </c>
      <c r="C123" s="637"/>
      <c r="D123" s="637"/>
      <c r="E123" s="637"/>
      <c r="F123" s="637"/>
      <c r="G123" s="216" t="s">
        <v>70</v>
      </c>
      <c r="H123" s="35" t="s">
        <v>71</v>
      </c>
      <c r="I123" s="38"/>
      <c r="J123" s="217">
        <f>J124+J125</f>
        <v>0</v>
      </c>
      <c r="K123" s="228">
        <f>K124</f>
        <v>0</v>
      </c>
      <c r="L123" s="218">
        <f>L124+L125+L126</f>
        <v>6965884.61</v>
      </c>
      <c r="M123" s="218">
        <f>M124+M125+M126</f>
        <v>6965884.61</v>
      </c>
    </row>
    <row r="124" spans="1:13" ht="56.25" customHeight="1">
      <c r="A124" s="196"/>
      <c r="B124" s="636">
        <v>100</v>
      </c>
      <c r="C124" s="636"/>
      <c r="D124" s="636"/>
      <c r="E124" s="636"/>
      <c r="F124" s="636"/>
      <c r="G124" s="216" t="s">
        <v>72</v>
      </c>
      <c r="H124" s="35"/>
      <c r="I124" s="38">
        <v>100</v>
      </c>
      <c r="J124" s="217">
        <v>0</v>
      </c>
      <c r="K124" s="228">
        <v>0</v>
      </c>
      <c r="L124" s="291">
        <f>'Ведомка 2023'!H20</f>
        <v>6912153.95</v>
      </c>
      <c r="M124" s="218">
        <f>L124</f>
        <v>6912153.95</v>
      </c>
    </row>
    <row r="125" spans="1:13" ht="22.5">
      <c r="A125" s="196"/>
      <c r="B125" s="226"/>
      <c r="C125" s="226"/>
      <c r="D125" s="226"/>
      <c r="E125" s="226"/>
      <c r="F125" s="227"/>
      <c r="G125" s="216" t="s">
        <v>73</v>
      </c>
      <c r="H125" s="35"/>
      <c r="I125" s="38">
        <v>200</v>
      </c>
      <c r="J125" s="217">
        <v>0</v>
      </c>
      <c r="K125" s="228">
        <v>0</v>
      </c>
      <c r="L125" s="291">
        <f>'Ведомка 2023'!H21</f>
        <v>50082.66</v>
      </c>
      <c r="M125" s="218">
        <f>L125</f>
        <v>50082.66</v>
      </c>
    </row>
    <row r="126" spans="1:13" ht="15.75">
      <c r="A126" s="196"/>
      <c r="B126" s="226"/>
      <c r="C126" s="226"/>
      <c r="D126" s="226"/>
      <c r="E126" s="226"/>
      <c r="F126" s="227"/>
      <c r="G126" s="216" t="s">
        <v>74</v>
      </c>
      <c r="H126" s="35"/>
      <c r="I126" s="38">
        <v>800</v>
      </c>
      <c r="J126" s="217"/>
      <c r="K126" s="228"/>
      <c r="L126" s="291">
        <f>'Ведомка 2023'!H22</f>
        <v>3648</v>
      </c>
      <c r="M126" s="218">
        <f>L126</f>
        <v>3648</v>
      </c>
    </row>
    <row r="127" spans="1:13" ht="48" customHeight="1">
      <c r="A127" s="196"/>
      <c r="B127" s="637" t="s">
        <v>309</v>
      </c>
      <c r="C127" s="637"/>
      <c r="D127" s="637"/>
      <c r="E127" s="637"/>
      <c r="F127" s="637"/>
      <c r="G127" s="216" t="s">
        <v>77</v>
      </c>
      <c r="H127" s="35" t="s">
        <v>78</v>
      </c>
      <c r="I127" s="38"/>
      <c r="J127" s="217">
        <f>J128</f>
        <v>0</v>
      </c>
      <c r="K127" s="217">
        <f>K128</f>
        <v>0</v>
      </c>
      <c r="L127" s="218">
        <f>L128</f>
        <v>43000</v>
      </c>
      <c r="M127" s="218">
        <f>M128</f>
        <v>43000</v>
      </c>
    </row>
    <row r="128" spans="1:13" ht="15.75" customHeight="1">
      <c r="A128" s="196"/>
      <c r="B128" s="636">
        <v>100</v>
      </c>
      <c r="C128" s="636"/>
      <c r="D128" s="636"/>
      <c r="E128" s="636"/>
      <c r="F128" s="636"/>
      <c r="G128" s="216" t="s">
        <v>79</v>
      </c>
      <c r="H128" s="35"/>
      <c r="I128" s="38">
        <v>500</v>
      </c>
      <c r="J128" s="217"/>
      <c r="K128" s="228"/>
      <c r="L128" s="291">
        <f>'Ведомка 2023'!H26</f>
        <v>43000</v>
      </c>
      <c r="M128" s="218">
        <f>L128</f>
        <v>43000</v>
      </c>
    </row>
    <row r="129" spans="1:13" ht="39.75" customHeight="1">
      <c r="A129" s="196"/>
      <c r="B129" s="226"/>
      <c r="C129" s="226"/>
      <c r="D129" s="226"/>
      <c r="E129" s="226"/>
      <c r="F129" s="227"/>
      <c r="G129" s="216" t="s">
        <v>80</v>
      </c>
      <c r="H129" s="35" t="s">
        <v>81</v>
      </c>
      <c r="I129" s="38"/>
      <c r="J129" s="217"/>
      <c r="K129" s="228"/>
      <c r="L129" s="291">
        <f>L130</f>
        <v>133260</v>
      </c>
      <c r="M129" s="218">
        <f>J129+K129+L129</f>
        <v>133260</v>
      </c>
    </row>
    <row r="130" spans="1:13" ht="15.75">
      <c r="A130" s="196"/>
      <c r="B130" s="226"/>
      <c r="C130" s="226"/>
      <c r="D130" s="226"/>
      <c r="E130" s="226"/>
      <c r="F130" s="227"/>
      <c r="G130" s="216" t="s">
        <v>79</v>
      </c>
      <c r="H130" s="35"/>
      <c r="I130" s="38">
        <v>500</v>
      </c>
      <c r="J130" s="217"/>
      <c r="K130" s="228"/>
      <c r="L130" s="291">
        <f>'Ведомка 2023'!H28</f>
        <v>133260</v>
      </c>
      <c r="M130" s="218">
        <f>L130</f>
        <v>133260</v>
      </c>
    </row>
    <row r="131" spans="1:13" ht="33.75" customHeight="1">
      <c r="A131" s="196"/>
      <c r="B131" s="637" t="s">
        <v>310</v>
      </c>
      <c r="C131" s="637"/>
      <c r="D131" s="637"/>
      <c r="E131" s="637"/>
      <c r="F131" s="637"/>
      <c r="G131" s="216" t="s">
        <v>84</v>
      </c>
      <c r="H131" s="35" t="s">
        <v>85</v>
      </c>
      <c r="I131" s="38"/>
      <c r="J131" s="217">
        <f>J132</f>
        <v>0</v>
      </c>
      <c r="K131" s="217">
        <f>K132</f>
        <v>0</v>
      </c>
      <c r="L131" s="218">
        <f>L132</f>
        <v>100000</v>
      </c>
      <c r="M131" s="218">
        <f>M132</f>
        <v>100000</v>
      </c>
    </row>
    <row r="132" spans="1:13" ht="15.75">
      <c r="A132" s="196"/>
      <c r="B132" s="226"/>
      <c r="C132" s="226"/>
      <c r="D132" s="226"/>
      <c r="E132" s="226"/>
      <c r="F132" s="227"/>
      <c r="G132" s="216" t="s">
        <v>74</v>
      </c>
      <c r="H132" s="35"/>
      <c r="I132" s="38">
        <v>800</v>
      </c>
      <c r="J132" s="217">
        <v>0</v>
      </c>
      <c r="K132" s="228">
        <v>0</v>
      </c>
      <c r="L132" s="291">
        <f>'Ведомка 2023'!H32</f>
        <v>100000</v>
      </c>
      <c r="M132" s="218">
        <f>L132</f>
        <v>100000</v>
      </c>
    </row>
    <row r="133" spans="1:13" ht="33.75">
      <c r="A133" s="196"/>
      <c r="B133" s="226"/>
      <c r="C133" s="226"/>
      <c r="D133" s="226"/>
      <c r="E133" s="226"/>
      <c r="F133" s="227"/>
      <c r="G133" s="216" t="s">
        <v>249</v>
      </c>
      <c r="H133" s="35" t="s">
        <v>250</v>
      </c>
      <c r="I133" s="38"/>
      <c r="J133" s="217"/>
      <c r="K133" s="228"/>
      <c r="L133" s="291">
        <f>L134</f>
        <v>146178</v>
      </c>
      <c r="M133" s="291">
        <f>M134</f>
        <v>146178</v>
      </c>
    </row>
    <row r="134" spans="1:13" ht="15.75">
      <c r="A134" s="196"/>
      <c r="B134" s="226"/>
      <c r="C134" s="226"/>
      <c r="D134" s="226"/>
      <c r="E134" s="226"/>
      <c r="F134" s="227"/>
      <c r="G134" s="216" t="s">
        <v>251</v>
      </c>
      <c r="H134" s="35"/>
      <c r="I134" s="38">
        <v>300</v>
      </c>
      <c r="J134" s="217"/>
      <c r="K134" s="228"/>
      <c r="L134" s="291">
        <f>'Ведомка 2023'!H176</f>
        <v>146178</v>
      </c>
      <c r="M134" s="218">
        <f>L134</f>
        <v>146178</v>
      </c>
    </row>
    <row r="135" spans="1:13" ht="15.75">
      <c r="A135" s="196"/>
      <c r="B135" s="226"/>
      <c r="C135" s="226"/>
      <c r="D135" s="226"/>
      <c r="E135" s="226"/>
      <c r="F135" s="227"/>
      <c r="G135" s="216" t="s">
        <v>260</v>
      </c>
      <c r="H135" s="35" t="s">
        <v>261</v>
      </c>
      <c r="I135" s="38"/>
      <c r="J135" s="217">
        <v>0</v>
      </c>
      <c r="K135" s="228">
        <v>0</v>
      </c>
      <c r="L135" s="291">
        <f>L136</f>
        <v>10000</v>
      </c>
      <c r="M135" s="291">
        <f>M136</f>
        <v>10000</v>
      </c>
    </row>
    <row r="136" spans="1:13" ht="15.75">
      <c r="A136" s="196"/>
      <c r="B136" s="226"/>
      <c r="C136" s="226"/>
      <c r="D136" s="226"/>
      <c r="E136" s="226"/>
      <c r="F136" s="227"/>
      <c r="G136" s="216" t="s">
        <v>251</v>
      </c>
      <c r="H136" s="35"/>
      <c r="I136" s="38">
        <v>300</v>
      </c>
      <c r="J136" s="217">
        <v>0</v>
      </c>
      <c r="K136" s="228">
        <v>0</v>
      </c>
      <c r="L136" s="291">
        <f>'Ведомка 2023'!H185</f>
        <v>10000</v>
      </c>
      <c r="M136" s="218">
        <f>L136</f>
        <v>10000</v>
      </c>
    </row>
    <row r="137" spans="1:13" ht="45" customHeight="1">
      <c r="A137" s="196"/>
      <c r="B137" s="637" t="s">
        <v>311</v>
      </c>
      <c r="C137" s="637"/>
      <c r="D137" s="637"/>
      <c r="E137" s="637"/>
      <c r="F137" s="637"/>
      <c r="G137" s="216" t="s">
        <v>41</v>
      </c>
      <c r="H137" s="35" t="s">
        <v>111</v>
      </c>
      <c r="I137" s="38"/>
      <c r="J137" s="218">
        <f>J138</f>
        <v>293942</v>
      </c>
      <c r="K137" s="228">
        <v>0</v>
      </c>
      <c r="L137" s="218">
        <f>L138</f>
        <v>0</v>
      </c>
      <c r="M137" s="218">
        <f>M138</f>
        <v>293942</v>
      </c>
    </row>
    <row r="138" spans="1:13" ht="50.25" customHeight="1">
      <c r="A138" s="196"/>
      <c r="B138" s="638"/>
      <c r="C138" s="638"/>
      <c r="D138" s="638"/>
      <c r="E138" s="638"/>
      <c r="F138" s="638"/>
      <c r="G138" s="216" t="s">
        <v>72</v>
      </c>
      <c r="H138" s="35"/>
      <c r="I138" s="38">
        <v>100</v>
      </c>
      <c r="J138" s="218">
        <f>'Ведомка 2023'!F54</f>
        <v>293942</v>
      </c>
      <c r="K138" s="228"/>
      <c r="L138" s="218">
        <v>0</v>
      </c>
      <c r="M138" s="218">
        <f>J138+K138+L138</f>
        <v>293942</v>
      </c>
    </row>
    <row r="139" spans="1:28" s="264" customFormat="1" ht="12.75">
      <c r="A139" s="292"/>
      <c r="B139" s="293"/>
      <c r="C139" s="293"/>
      <c r="D139" s="293"/>
      <c r="E139" s="293"/>
      <c r="F139" s="294"/>
      <c r="G139" s="295" t="s">
        <v>262</v>
      </c>
      <c r="H139" s="296"/>
      <c r="I139" s="295"/>
      <c r="J139" s="297">
        <f>J8+J17+J25+J43+J48+J83+J105+J120</f>
        <v>3360107</v>
      </c>
      <c r="K139" s="297">
        <f>K8+K17+K25+K43+K48+K83+K105+K120</f>
        <v>10806105</v>
      </c>
      <c r="L139" s="297">
        <f>L8+L17+L25+L43+L48+L83+L105+L120</f>
        <v>54831540.529999994</v>
      </c>
      <c r="M139" s="297">
        <f>M8+M17+M25+M43+M48+M83+M105+M120</f>
        <v>68997752.53</v>
      </c>
      <c r="N139" s="261"/>
      <c r="O139" s="262"/>
      <c r="P139" s="262"/>
      <c r="Q139" s="262"/>
      <c r="R139" s="262"/>
      <c r="S139" s="262"/>
      <c r="T139" s="262"/>
      <c r="U139" s="262"/>
      <c r="V139" s="262"/>
      <c r="W139" s="262"/>
      <c r="X139" s="263"/>
      <c r="Y139" s="263"/>
      <c r="Z139" s="263"/>
      <c r="AA139" s="263"/>
      <c r="AB139" s="263"/>
    </row>
    <row r="140" spans="1:13" ht="12.75">
      <c r="A140" s="183"/>
      <c r="B140" s="298"/>
      <c r="C140" s="298"/>
      <c r="D140" s="298"/>
      <c r="E140" s="298"/>
      <c r="F140" s="298"/>
      <c r="G140" s="299" t="s">
        <v>312</v>
      </c>
      <c r="H140" s="300"/>
      <c r="I140" s="301"/>
      <c r="J140" s="301"/>
      <c r="K140" s="302"/>
      <c r="L140" s="303"/>
      <c r="M140" s="303">
        <f>'ДОХОДЫ 2023'!C28-'РАСХ 2023 по целевым статьям'!M139</f>
        <v>-8069246.960000001</v>
      </c>
    </row>
  </sheetData>
  <sheetProtection selectLockedCells="1" selectUnlockedCells="1"/>
  <mergeCells count="24">
    <mergeCell ref="H1:M1"/>
    <mergeCell ref="H2:M2"/>
    <mergeCell ref="H3:M3"/>
    <mergeCell ref="G5:M5"/>
    <mergeCell ref="B8:F8"/>
    <mergeCell ref="B13:F13"/>
    <mergeCell ref="B25:F25"/>
    <mergeCell ref="B84:F84"/>
    <mergeCell ref="B86:F86"/>
    <mergeCell ref="B87:F87"/>
    <mergeCell ref="B88:F88"/>
    <mergeCell ref="B105:F105"/>
    <mergeCell ref="B106:F106"/>
    <mergeCell ref="B108:F108"/>
    <mergeCell ref="B120:F120"/>
    <mergeCell ref="B121:F121"/>
    <mergeCell ref="B122:F122"/>
    <mergeCell ref="B123:F123"/>
    <mergeCell ref="B124:F124"/>
    <mergeCell ref="B127:F127"/>
    <mergeCell ref="B128:F128"/>
    <mergeCell ref="B131:F131"/>
    <mergeCell ref="B137:F137"/>
    <mergeCell ref="B138:F138"/>
  </mergeCells>
  <printOptions/>
  <pageMargins left="0.3937007874015748" right="0.3937007874015748" top="0.7480314960629921" bottom="0.7480314960629921" header="0.5118110236220472" footer="0.5118110236220472"/>
  <pageSetup fitToHeight="5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H44"/>
  <sheetViews>
    <sheetView zoomScaleSheetLayoutView="85" zoomScalePageLayoutView="0" workbookViewId="0" topLeftCell="A1">
      <selection activeCell="A4" sqref="A4:C4"/>
    </sheetView>
  </sheetViews>
  <sheetFormatPr defaultColWidth="9.00390625" defaultRowHeight="12.75"/>
  <cols>
    <col min="1" max="1" width="8.375" style="0" customWidth="1"/>
    <col min="2" max="2" width="41.625" style="0" customWidth="1"/>
    <col min="3" max="3" width="39.25390625" style="0" customWidth="1"/>
    <col min="4" max="4" width="13.75390625" style="0" customWidth="1"/>
    <col min="8" max="8" width="13.125" style="0" customWidth="1"/>
  </cols>
  <sheetData>
    <row r="1" spans="2:4" ht="12.75" customHeight="1">
      <c r="B1" s="645" t="s">
        <v>264</v>
      </c>
      <c r="C1" s="645"/>
      <c r="D1" s="189"/>
    </row>
    <row r="2" spans="2:4" ht="12.75" customHeight="1">
      <c r="B2" s="645" t="s">
        <v>44</v>
      </c>
      <c r="C2" s="645"/>
      <c r="D2" s="189"/>
    </row>
    <row r="3" spans="1:4" ht="12.75" customHeight="1">
      <c r="A3" s="645" t="s">
        <v>462</v>
      </c>
      <c r="B3" s="645"/>
      <c r="C3" s="645"/>
      <c r="D3" s="189"/>
    </row>
    <row r="4" spans="1:3" ht="66" customHeight="1">
      <c r="A4" s="632" t="s">
        <v>445</v>
      </c>
      <c r="B4" s="632"/>
      <c r="C4" s="632"/>
    </row>
    <row r="5" spans="1:3" ht="15.75">
      <c r="A5" s="304"/>
      <c r="B5" s="304"/>
      <c r="C5" s="304"/>
    </row>
    <row r="6" spans="1:3" s="307" customFormat="1" ht="15">
      <c r="A6" s="305"/>
      <c r="B6" s="306"/>
      <c r="C6" s="306"/>
    </row>
    <row r="7" spans="1:3" s="307" customFormat="1" ht="75">
      <c r="A7" s="308" t="s">
        <v>313</v>
      </c>
      <c r="B7" s="309" t="s">
        <v>48</v>
      </c>
      <c r="C7" s="310">
        <v>2023</v>
      </c>
    </row>
    <row r="8" spans="1:8" s="307" customFormat="1" ht="18" customHeight="1">
      <c r="A8" s="311" t="s">
        <v>314</v>
      </c>
      <c r="B8" s="312" t="s">
        <v>315</v>
      </c>
      <c r="C8" s="313">
        <f>C9+C10+C11+C12+C13</f>
        <v>11046162.629999999</v>
      </c>
      <c r="H8" s="307" t="s">
        <v>316</v>
      </c>
    </row>
    <row r="9" spans="1:8" s="307" customFormat="1" ht="37.5" customHeight="1">
      <c r="A9" s="308" t="s">
        <v>63</v>
      </c>
      <c r="B9" s="314" t="s">
        <v>62</v>
      </c>
      <c r="C9" s="315">
        <f>'Ведомка 2023'!I14</f>
        <v>2489746.9</v>
      </c>
      <c r="H9" s="316">
        <v>9646000</v>
      </c>
    </row>
    <row r="10" spans="1:8" s="307" customFormat="1" ht="61.5" customHeight="1">
      <c r="A10" s="308" t="s">
        <v>69</v>
      </c>
      <c r="B10" s="314" t="s">
        <v>68</v>
      </c>
      <c r="C10" s="315">
        <f>'Ведомка 2023'!I17</f>
        <v>6965884.61</v>
      </c>
      <c r="H10" s="316">
        <f>H9-C9-C10-C11</f>
        <v>14108.489999999292</v>
      </c>
    </row>
    <row r="11" spans="1:5" s="307" customFormat="1" ht="48.75" customHeight="1">
      <c r="A11" s="308" t="s">
        <v>76</v>
      </c>
      <c r="B11" s="317" t="s">
        <v>317</v>
      </c>
      <c r="C11" s="315">
        <f>'Ведомка 2023'!I23</f>
        <v>176260</v>
      </c>
      <c r="D11" s="316"/>
      <c r="E11" s="307">
        <f>D11/65150</f>
        <v>0</v>
      </c>
    </row>
    <row r="12" spans="1:3" s="307" customFormat="1" ht="15" customHeight="1">
      <c r="A12" s="318" t="s">
        <v>83</v>
      </c>
      <c r="B12" s="314" t="s">
        <v>82</v>
      </c>
      <c r="C12" s="319">
        <f>'Ведомка 2023'!I29</f>
        <v>100000</v>
      </c>
    </row>
    <row r="13" spans="1:3" s="307" customFormat="1" ht="18" customHeight="1">
      <c r="A13" s="308" t="s">
        <v>87</v>
      </c>
      <c r="B13" s="320" t="s">
        <v>86</v>
      </c>
      <c r="C13" s="315">
        <f>'Ведомка 2023'!I33</f>
        <v>1314271.1199999999</v>
      </c>
    </row>
    <row r="14" spans="1:3" s="307" customFormat="1" ht="21" customHeight="1">
      <c r="A14" s="321" t="s">
        <v>318</v>
      </c>
      <c r="B14" s="322" t="s">
        <v>319</v>
      </c>
      <c r="C14" s="323">
        <f>C15</f>
        <v>293942</v>
      </c>
    </row>
    <row r="15" spans="1:3" s="307" customFormat="1" ht="27.75" customHeight="1">
      <c r="A15" s="308" t="s">
        <v>110</v>
      </c>
      <c r="B15" s="314" t="s">
        <v>320</v>
      </c>
      <c r="C15" s="315">
        <f>'Ведомка 2023'!I51</f>
        <v>293942</v>
      </c>
    </row>
    <row r="16" spans="1:3" s="307" customFormat="1" ht="27.75" customHeight="1">
      <c r="A16" s="321" t="s">
        <v>321</v>
      </c>
      <c r="B16" s="322" t="s">
        <v>322</v>
      </c>
      <c r="C16" s="323">
        <f>C17+C18</f>
        <v>466400</v>
      </c>
    </row>
    <row r="17" spans="1:3" s="307" customFormat="1" ht="45.75" customHeight="1">
      <c r="A17" s="308" t="s">
        <v>113</v>
      </c>
      <c r="B17" s="314" t="s">
        <v>112</v>
      </c>
      <c r="C17" s="315">
        <f>'Ведомка 2023'!I55</f>
        <v>350000</v>
      </c>
    </row>
    <row r="18" spans="1:3" s="307" customFormat="1" ht="32.25" customHeight="1">
      <c r="A18" s="308" t="s">
        <v>123</v>
      </c>
      <c r="B18" s="314" t="s">
        <v>122</v>
      </c>
      <c r="C18" s="315">
        <f>'Ведомка 2023'!I61</f>
        <v>116400</v>
      </c>
    </row>
    <row r="19" spans="1:3" s="307" customFormat="1" ht="29.25" customHeight="1">
      <c r="A19" s="321" t="s">
        <v>323</v>
      </c>
      <c r="B19" s="322" t="s">
        <v>324</v>
      </c>
      <c r="C19" s="323">
        <f>C20</f>
        <v>18227536.86</v>
      </c>
    </row>
    <row r="20" spans="1:3" s="307" customFormat="1" ht="15" customHeight="1">
      <c r="A20" s="324" t="s">
        <v>151</v>
      </c>
      <c r="B20" s="325" t="s">
        <v>325</v>
      </c>
      <c r="C20" s="326">
        <f>'Ведомка 2023'!I80</f>
        <v>18227536.86</v>
      </c>
    </row>
    <row r="21" spans="1:3" s="307" customFormat="1" ht="33.75" customHeight="1">
      <c r="A21" s="321" t="s">
        <v>327</v>
      </c>
      <c r="B21" s="322" t="s">
        <v>328</v>
      </c>
      <c r="C21" s="323">
        <f>C22+C23+C24+C25</f>
        <v>35430175.04</v>
      </c>
    </row>
    <row r="22" spans="1:3" s="307" customFormat="1" ht="18" customHeight="1">
      <c r="A22" s="308" t="s">
        <v>173</v>
      </c>
      <c r="B22" s="314" t="s">
        <v>172</v>
      </c>
      <c r="C22" s="315">
        <f>'Ведомка 2023'!I101</f>
        <v>1188691.97</v>
      </c>
    </row>
    <row r="23" spans="1:3" s="307" customFormat="1" ht="15" customHeight="1">
      <c r="A23" s="308" t="s">
        <v>193</v>
      </c>
      <c r="B23" s="314" t="s">
        <v>329</v>
      </c>
      <c r="C23" s="315">
        <f>'Ведомка 2023'!I114</f>
        <v>588405.46</v>
      </c>
    </row>
    <row r="24" spans="1:3" s="307" customFormat="1" ht="15" customHeight="1">
      <c r="A24" s="308" t="s">
        <v>204</v>
      </c>
      <c r="B24" s="314" t="s">
        <v>203</v>
      </c>
      <c r="C24" s="315">
        <f>'Ведомка 2023'!I126</f>
        <v>20280621.17</v>
      </c>
    </row>
    <row r="25" spans="1:3" s="307" customFormat="1" ht="15" customHeight="1">
      <c r="A25" s="308" t="s">
        <v>227</v>
      </c>
      <c r="B25" s="314" t="s">
        <v>330</v>
      </c>
      <c r="C25" s="315">
        <f>'Ведомка 2023'!I153</f>
        <v>13372456.44</v>
      </c>
    </row>
    <row r="26" spans="1:3" s="307" customFormat="1" ht="15" customHeight="1">
      <c r="A26" s="321" t="s">
        <v>331</v>
      </c>
      <c r="B26" s="322" t="s">
        <v>332</v>
      </c>
      <c r="C26" s="323">
        <f>C27</f>
        <v>25000</v>
      </c>
    </row>
    <row r="27" spans="1:3" s="307" customFormat="1" ht="24">
      <c r="A27" s="308" t="s">
        <v>233</v>
      </c>
      <c r="B27" s="314" t="s">
        <v>232</v>
      </c>
      <c r="C27" s="315">
        <f>'Ведомка 2023'!I161</f>
        <v>25000</v>
      </c>
    </row>
    <row r="28" spans="1:3" s="307" customFormat="1" ht="12.75" customHeight="1" hidden="1">
      <c r="A28" s="321" t="s">
        <v>333</v>
      </c>
      <c r="B28" s="327" t="s">
        <v>334</v>
      </c>
      <c r="C28" s="328">
        <v>0</v>
      </c>
    </row>
    <row r="29" spans="1:3" s="307" customFormat="1" ht="0.75" customHeight="1" hidden="1">
      <c r="A29" s="308" t="s">
        <v>335</v>
      </c>
      <c r="B29" s="314" t="s">
        <v>336</v>
      </c>
      <c r="C29" s="315"/>
    </row>
    <row r="30" spans="1:3" s="307" customFormat="1" ht="0.75" customHeight="1" hidden="1">
      <c r="A30" s="308"/>
      <c r="B30" s="314"/>
      <c r="C30" s="315"/>
    </row>
    <row r="31" spans="1:3" s="307" customFormat="1" ht="0.75" customHeight="1">
      <c r="A31" s="308"/>
      <c r="B31" s="329"/>
      <c r="C31" s="315"/>
    </row>
    <row r="32" spans="1:3" s="331" customFormat="1" ht="15">
      <c r="A32" s="321" t="s">
        <v>337</v>
      </c>
      <c r="B32" s="330" t="s">
        <v>338</v>
      </c>
      <c r="C32" s="323">
        <f>C33</f>
        <v>1683358</v>
      </c>
    </row>
    <row r="33" spans="1:3" s="307" customFormat="1" ht="15">
      <c r="A33" s="308" t="s">
        <v>242</v>
      </c>
      <c r="B33" s="314" t="s">
        <v>241</v>
      </c>
      <c r="C33" s="315">
        <f>'Ведомка 2023'!I167</f>
        <v>1683358</v>
      </c>
    </row>
    <row r="34" spans="1:3" s="307" customFormat="1" ht="25.5" customHeight="1">
      <c r="A34" s="321" t="s">
        <v>339</v>
      </c>
      <c r="B34" s="332" t="s">
        <v>340</v>
      </c>
      <c r="C34" s="323">
        <f>C35+C36</f>
        <v>1825178</v>
      </c>
    </row>
    <row r="35" spans="1:3" s="307" customFormat="1" ht="20.25" customHeight="1">
      <c r="A35" s="308" t="s">
        <v>248</v>
      </c>
      <c r="B35" s="314" t="s">
        <v>247</v>
      </c>
      <c r="C35" s="315">
        <f>'Ведомка 2023'!I173</f>
        <v>146178</v>
      </c>
    </row>
    <row r="36" spans="1:3" s="307" customFormat="1" ht="15.75" customHeight="1">
      <c r="A36" s="308" t="s">
        <v>253</v>
      </c>
      <c r="B36" s="314" t="s">
        <v>252</v>
      </c>
      <c r="C36" s="315">
        <f>'Ведомка 2023'!I177</f>
        <v>1679000</v>
      </c>
    </row>
    <row r="37" spans="1:4" s="307" customFormat="1" ht="14.25" customHeight="1">
      <c r="A37" s="646" t="s">
        <v>341</v>
      </c>
      <c r="B37" s="646"/>
      <c r="C37" s="323">
        <f>C8+C14+C16+C19+C21+C26+C32+C34</f>
        <v>68997752.53</v>
      </c>
      <c r="D37" s="316"/>
    </row>
    <row r="38" spans="1:3" s="307" customFormat="1" ht="22.5" customHeight="1">
      <c r="A38" s="647" t="s">
        <v>342</v>
      </c>
      <c r="B38" s="647"/>
      <c r="C38" s="333">
        <f>-'Ведомка 2023'!I187</f>
        <v>8069246.960000001</v>
      </c>
    </row>
    <row r="39" s="307" customFormat="1" ht="14.25"/>
    <row r="40" s="307" customFormat="1" ht="14.25"/>
    <row r="41" spans="2:3" s="307" customFormat="1" ht="15" customHeight="1">
      <c r="B41" s="644"/>
      <c r="C41" s="644"/>
    </row>
    <row r="42" s="307" customFormat="1" ht="14.25"/>
    <row r="43" spans="1:3" s="307" customFormat="1" ht="14.25">
      <c r="A43"/>
      <c r="B43"/>
      <c r="C43"/>
    </row>
    <row r="44" spans="1:3" s="307" customFormat="1" ht="14.25">
      <c r="A44"/>
      <c r="B44"/>
      <c r="C44"/>
    </row>
  </sheetData>
  <sheetProtection selectLockedCells="1" selectUnlockedCells="1"/>
  <mergeCells count="7">
    <mergeCell ref="B41:C41"/>
    <mergeCell ref="B1:C1"/>
    <mergeCell ref="B2:C2"/>
    <mergeCell ref="A3:C3"/>
    <mergeCell ref="A4:C4"/>
    <mergeCell ref="A37:B37"/>
    <mergeCell ref="A38:B38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85" zoomScalePageLayoutView="0" workbookViewId="0" topLeftCell="A25">
      <selection activeCell="C37" sqref="C37"/>
    </sheetView>
  </sheetViews>
  <sheetFormatPr defaultColWidth="11.75390625" defaultRowHeight="12.75"/>
  <cols>
    <col min="1" max="1" width="12.00390625" style="334" customWidth="1"/>
    <col min="2" max="2" width="73.375" style="335" customWidth="1"/>
    <col min="3" max="3" width="13.625" style="336" customWidth="1"/>
    <col min="4" max="4" width="13.75390625" style="336" customWidth="1"/>
    <col min="5" max="5" width="13.00390625" style="336" customWidth="1"/>
    <col min="6" max="6" width="12.625" style="337" customWidth="1"/>
    <col min="7" max="7" width="11.75390625" style="337" hidden="1" customWidth="1"/>
    <col min="8" max="16384" width="11.75390625" style="337" customWidth="1"/>
  </cols>
  <sheetData>
    <row r="1" spans="1:6" s="338" customFormat="1" ht="15.75" customHeight="1">
      <c r="A1" s="304"/>
      <c r="B1" s="643" t="s">
        <v>264</v>
      </c>
      <c r="C1" s="643"/>
      <c r="D1" s="643"/>
      <c r="E1" s="643"/>
      <c r="F1" s="304"/>
    </row>
    <row r="2" spans="1:6" s="338" customFormat="1" ht="15.75" customHeight="1">
      <c r="A2" s="304"/>
      <c r="B2" s="643" t="s">
        <v>343</v>
      </c>
      <c r="C2" s="643"/>
      <c r="D2" s="643"/>
      <c r="E2" s="643"/>
      <c r="F2" s="304"/>
    </row>
    <row r="3" spans="1:6" s="335" customFormat="1" ht="15.75" customHeight="1">
      <c r="A3" s="304"/>
      <c r="B3" s="643" t="s">
        <v>344</v>
      </c>
      <c r="C3" s="643"/>
      <c r="D3" s="643"/>
      <c r="E3" s="643"/>
      <c r="F3" s="304"/>
    </row>
    <row r="4" spans="1:6" s="335" customFormat="1" ht="63.75" customHeight="1">
      <c r="A4" s="651" t="s">
        <v>345</v>
      </c>
      <c r="B4" s="651"/>
      <c r="C4" s="651"/>
      <c r="D4" s="651"/>
      <c r="E4" s="651"/>
      <c r="F4" s="304"/>
    </row>
    <row r="5" spans="1:6" s="335" customFormat="1" ht="7.5" customHeight="1">
      <c r="A5" s="304"/>
      <c r="B5" s="304"/>
      <c r="C5" s="304"/>
      <c r="D5" s="304"/>
      <c r="E5" s="304"/>
      <c r="F5" s="304"/>
    </row>
    <row r="6" spans="1:8" s="335" customFormat="1" ht="13.5" customHeight="1">
      <c r="A6" s="339"/>
      <c r="E6" s="340" t="s">
        <v>346</v>
      </c>
      <c r="H6" s="340"/>
    </row>
    <row r="7" spans="1:8" s="346" customFormat="1" ht="42.75" customHeight="1">
      <c r="A7" s="341" t="s">
        <v>313</v>
      </c>
      <c r="B7" s="342" t="s">
        <v>48</v>
      </c>
      <c r="C7" s="343">
        <v>2011</v>
      </c>
      <c r="D7" s="343">
        <v>2012</v>
      </c>
      <c r="E7" s="343">
        <v>2013</v>
      </c>
      <c r="F7" s="344"/>
      <c r="G7" s="345"/>
      <c r="H7" s="344"/>
    </row>
    <row r="8" spans="1:8" s="352" customFormat="1" ht="15.75">
      <c r="A8" s="347" t="s">
        <v>314</v>
      </c>
      <c r="B8" s="348" t="s">
        <v>315</v>
      </c>
      <c r="C8" s="349">
        <f>C9+C11+C12+C13+C14+C15</f>
        <v>4162</v>
      </c>
      <c r="D8" s="349">
        <f>D9+D11+D12+D13+D14+D15</f>
        <v>4557.3</v>
      </c>
      <c r="E8" s="349">
        <f>E9+E11+E12+E13+E14+E15</f>
        <v>5027.1</v>
      </c>
      <c r="F8" s="350"/>
      <c r="G8" s="351"/>
      <c r="H8" s="350"/>
    </row>
    <row r="9" spans="1:8" s="357" customFormat="1" ht="30">
      <c r="A9" s="308" t="s">
        <v>63</v>
      </c>
      <c r="B9" s="353" t="s">
        <v>347</v>
      </c>
      <c r="C9" s="354">
        <v>685.7</v>
      </c>
      <c r="D9" s="354">
        <v>765.3</v>
      </c>
      <c r="E9" s="354">
        <v>857.1</v>
      </c>
      <c r="F9" s="355"/>
      <c r="G9" s="356"/>
      <c r="H9" s="355"/>
    </row>
    <row r="10" spans="1:8" s="363" customFormat="1" ht="30" hidden="1">
      <c r="A10" s="358" t="s">
        <v>348</v>
      </c>
      <c r="B10" s="359" t="s">
        <v>349</v>
      </c>
      <c r="C10" s="360"/>
      <c r="D10" s="360"/>
      <c r="E10" s="360"/>
      <c r="F10" s="361"/>
      <c r="G10" s="362"/>
      <c r="H10" s="361"/>
    </row>
    <row r="11" spans="1:8" s="357" customFormat="1" ht="45">
      <c r="A11" s="308" t="s">
        <v>348</v>
      </c>
      <c r="B11" s="353" t="s">
        <v>350</v>
      </c>
      <c r="C11" s="354">
        <v>168</v>
      </c>
      <c r="D11" s="354">
        <v>168</v>
      </c>
      <c r="E11" s="354">
        <v>168</v>
      </c>
      <c r="F11" s="355"/>
      <c r="G11" s="356"/>
      <c r="H11" s="355"/>
    </row>
    <row r="12" spans="1:8" s="357" customFormat="1" ht="45">
      <c r="A12" s="308" t="s">
        <v>69</v>
      </c>
      <c r="B12" s="353" t="s">
        <v>351</v>
      </c>
      <c r="C12" s="354">
        <v>3108.3</v>
      </c>
      <c r="D12" s="354">
        <v>3424</v>
      </c>
      <c r="E12" s="354">
        <v>3802</v>
      </c>
      <c r="F12" s="355"/>
      <c r="G12" s="356"/>
      <c r="H12" s="355"/>
    </row>
    <row r="13" spans="1:8" s="357" customFormat="1" ht="15">
      <c r="A13" s="308" t="s">
        <v>352</v>
      </c>
      <c r="B13" s="353" t="s">
        <v>353</v>
      </c>
      <c r="C13" s="354"/>
      <c r="D13" s="354"/>
      <c r="E13" s="354"/>
      <c r="F13" s="355"/>
      <c r="G13" s="356"/>
      <c r="H13" s="355"/>
    </row>
    <row r="14" spans="1:8" s="357" customFormat="1" ht="15.75" customHeight="1">
      <c r="A14" s="308" t="s">
        <v>354</v>
      </c>
      <c r="B14" s="353" t="s">
        <v>355</v>
      </c>
      <c r="C14" s="354">
        <v>200</v>
      </c>
      <c r="D14" s="354">
        <v>200</v>
      </c>
      <c r="E14" s="354">
        <v>200</v>
      </c>
      <c r="F14" s="355"/>
      <c r="G14" s="356"/>
      <c r="H14" s="355"/>
    </row>
    <row r="15" spans="1:8" s="357" customFormat="1" ht="16.5" customHeight="1">
      <c r="A15" s="308" t="s">
        <v>356</v>
      </c>
      <c r="B15" s="353" t="s">
        <v>86</v>
      </c>
      <c r="C15" s="354"/>
      <c r="D15" s="354"/>
      <c r="E15" s="354"/>
      <c r="F15" s="355"/>
      <c r="G15" s="356"/>
      <c r="H15" s="355"/>
    </row>
    <row r="16" spans="1:8" s="367" customFormat="1" ht="14.25">
      <c r="A16" s="321" t="s">
        <v>318</v>
      </c>
      <c r="B16" s="364" t="s">
        <v>319</v>
      </c>
      <c r="C16" s="365">
        <f>C17</f>
        <v>308</v>
      </c>
      <c r="D16" s="365">
        <f>D17</f>
        <v>316</v>
      </c>
      <c r="E16" s="365">
        <f>E17</f>
        <v>316</v>
      </c>
      <c r="F16" s="366"/>
      <c r="G16" s="366"/>
      <c r="H16" s="366"/>
    </row>
    <row r="17" spans="1:8" s="357" customFormat="1" ht="15">
      <c r="A17" s="308" t="s">
        <v>110</v>
      </c>
      <c r="B17" s="353" t="s">
        <v>320</v>
      </c>
      <c r="C17" s="354">
        <v>308</v>
      </c>
      <c r="D17" s="354">
        <v>316</v>
      </c>
      <c r="E17" s="354">
        <v>316</v>
      </c>
      <c r="F17" s="368"/>
      <c r="G17" s="369"/>
      <c r="H17" s="368"/>
    </row>
    <row r="18" spans="1:8" s="367" customFormat="1" ht="14.25">
      <c r="A18" s="321" t="s">
        <v>321</v>
      </c>
      <c r="B18" s="364" t="s">
        <v>322</v>
      </c>
      <c r="C18" s="365">
        <f>C19</f>
        <v>550</v>
      </c>
      <c r="D18" s="365">
        <f>D19</f>
        <v>550</v>
      </c>
      <c r="E18" s="365">
        <f>E19</f>
        <v>550</v>
      </c>
      <c r="F18" s="366"/>
      <c r="G18" s="366"/>
      <c r="H18" s="366"/>
    </row>
    <row r="19" spans="1:8" s="357" customFormat="1" ht="48.75" customHeight="1">
      <c r="A19" s="308" t="s">
        <v>357</v>
      </c>
      <c r="B19" s="353" t="s">
        <v>358</v>
      </c>
      <c r="C19" s="354">
        <v>550</v>
      </c>
      <c r="D19" s="354">
        <v>550</v>
      </c>
      <c r="E19" s="354">
        <v>550</v>
      </c>
      <c r="F19" s="355"/>
      <c r="G19" s="356"/>
      <c r="H19" s="355"/>
    </row>
    <row r="20" spans="1:8" s="357" customFormat="1" ht="36" customHeight="1">
      <c r="A20" s="308" t="s">
        <v>123</v>
      </c>
      <c r="B20" s="353" t="s">
        <v>122</v>
      </c>
      <c r="C20" s="354"/>
      <c r="D20" s="354"/>
      <c r="E20" s="354"/>
      <c r="F20" s="355"/>
      <c r="G20" s="356"/>
      <c r="H20" s="355"/>
    </row>
    <row r="21" spans="1:8" s="367" customFormat="1" ht="14.25">
      <c r="A21" s="321" t="s">
        <v>323</v>
      </c>
      <c r="B21" s="364" t="s">
        <v>324</v>
      </c>
      <c r="C21" s="365">
        <f>C22</f>
        <v>100</v>
      </c>
      <c r="D21" s="365">
        <f>D22</f>
        <v>100</v>
      </c>
      <c r="E21" s="365">
        <f>E22</f>
        <v>100</v>
      </c>
      <c r="F21" s="366"/>
      <c r="G21" s="366"/>
      <c r="H21" s="366"/>
    </row>
    <row r="22" spans="1:8" s="357" customFormat="1" ht="15">
      <c r="A22" s="308" t="s">
        <v>171</v>
      </c>
      <c r="B22" s="353" t="s">
        <v>326</v>
      </c>
      <c r="C22" s="354">
        <v>100</v>
      </c>
      <c r="D22" s="354">
        <v>100</v>
      </c>
      <c r="E22" s="354">
        <v>100</v>
      </c>
      <c r="F22" s="368"/>
      <c r="G22" s="369"/>
      <c r="H22" s="368"/>
    </row>
    <row r="23" spans="1:8" s="367" customFormat="1" ht="14.25">
      <c r="A23" s="321" t="s">
        <v>327</v>
      </c>
      <c r="B23" s="364" t="s">
        <v>328</v>
      </c>
      <c r="C23" s="370">
        <f>C24+C25+C26</f>
        <v>11689.470700000002</v>
      </c>
      <c r="D23" s="365">
        <f>D24+D25+D26</f>
        <v>11315.4</v>
      </c>
      <c r="E23" s="365">
        <f>E24+E25+E26</f>
        <v>12198.5</v>
      </c>
      <c r="F23" s="366"/>
      <c r="G23" s="366"/>
      <c r="H23" s="366"/>
    </row>
    <row r="24" spans="1:8" s="357" customFormat="1" ht="15">
      <c r="A24" s="308" t="s">
        <v>173</v>
      </c>
      <c r="B24" s="353" t="s">
        <v>172</v>
      </c>
      <c r="C24" s="354">
        <v>1256</v>
      </c>
      <c r="D24" s="354">
        <v>1160</v>
      </c>
      <c r="E24" s="354">
        <v>1160</v>
      </c>
      <c r="F24" s="355"/>
      <c r="G24" s="356"/>
      <c r="H24" s="355"/>
    </row>
    <row r="25" spans="1:8" s="357" customFormat="1" ht="15">
      <c r="A25" s="308" t="s">
        <v>204</v>
      </c>
      <c r="B25" s="353" t="s">
        <v>203</v>
      </c>
      <c r="C25" s="371">
        <v>7249.7707</v>
      </c>
      <c r="D25" s="354">
        <v>6781.4</v>
      </c>
      <c r="E25" s="354">
        <v>7384.5</v>
      </c>
      <c r="F25" s="355"/>
      <c r="G25" s="356"/>
      <c r="H25" s="355"/>
    </row>
    <row r="26" spans="1:8" s="357" customFormat="1" ht="15">
      <c r="A26" s="308" t="s">
        <v>227</v>
      </c>
      <c r="B26" s="353" t="s">
        <v>330</v>
      </c>
      <c r="C26" s="354">
        <v>3183.7</v>
      </c>
      <c r="D26" s="354">
        <v>3374</v>
      </c>
      <c r="E26" s="354">
        <v>3654</v>
      </c>
      <c r="F26" s="355"/>
      <c r="G26" s="356"/>
      <c r="H26" s="355"/>
    </row>
    <row r="27" spans="1:8" s="357" customFormat="1" ht="15">
      <c r="A27" s="321" t="s">
        <v>331</v>
      </c>
      <c r="B27" s="372" t="s">
        <v>332</v>
      </c>
      <c r="C27" s="365">
        <f>C28</f>
        <v>50</v>
      </c>
      <c r="D27" s="365">
        <f>D28</f>
        <v>50</v>
      </c>
      <c r="E27" s="365">
        <f>E28</f>
        <v>50</v>
      </c>
      <c r="F27" s="366"/>
      <c r="G27" s="369"/>
      <c r="H27" s="366"/>
    </row>
    <row r="28" spans="1:8" s="357" customFormat="1" ht="15">
      <c r="A28" s="308" t="s">
        <v>240</v>
      </c>
      <c r="B28" s="353" t="s">
        <v>359</v>
      </c>
      <c r="C28" s="354">
        <v>50</v>
      </c>
      <c r="D28" s="354">
        <v>50</v>
      </c>
      <c r="E28" s="354">
        <v>50</v>
      </c>
      <c r="F28" s="368"/>
      <c r="G28" s="369"/>
      <c r="H28" s="368"/>
    </row>
    <row r="29" spans="1:8" s="367" customFormat="1" ht="14.25">
      <c r="A29" s="321" t="s">
        <v>337</v>
      </c>
      <c r="B29" s="372" t="s">
        <v>360</v>
      </c>
      <c r="C29" s="365">
        <f>C30</f>
        <v>8596.8</v>
      </c>
      <c r="D29" s="365">
        <f>D30</f>
        <v>8747.3</v>
      </c>
      <c r="E29" s="365">
        <f>E30</f>
        <v>9434.4</v>
      </c>
      <c r="F29" s="366"/>
      <c r="G29" s="366"/>
      <c r="H29" s="366"/>
    </row>
    <row r="30" spans="1:8" s="357" customFormat="1" ht="31.5" customHeight="1">
      <c r="A30" s="308" t="s">
        <v>242</v>
      </c>
      <c r="B30" s="353" t="s">
        <v>241</v>
      </c>
      <c r="C30" s="354">
        <v>8596.8</v>
      </c>
      <c r="D30" s="354">
        <v>8747.3</v>
      </c>
      <c r="E30" s="354">
        <v>9434.4</v>
      </c>
      <c r="F30" s="368"/>
      <c r="G30" s="369"/>
      <c r="H30" s="368"/>
    </row>
    <row r="31" spans="1:8" s="367" customFormat="1" ht="14.25">
      <c r="A31" s="321" t="s">
        <v>333</v>
      </c>
      <c r="B31" s="372" t="s">
        <v>334</v>
      </c>
      <c r="C31" s="365">
        <f>C32</f>
        <v>10</v>
      </c>
      <c r="D31" s="365">
        <f>D32</f>
        <v>50</v>
      </c>
      <c r="E31" s="365">
        <f>E32</f>
        <v>100</v>
      </c>
      <c r="F31" s="366"/>
      <c r="G31" s="366"/>
      <c r="H31" s="366"/>
    </row>
    <row r="32" spans="1:8" s="357" customFormat="1" ht="15">
      <c r="A32" s="308" t="s">
        <v>335</v>
      </c>
      <c r="B32" s="353" t="s">
        <v>336</v>
      </c>
      <c r="C32" s="354">
        <v>10</v>
      </c>
      <c r="D32" s="354">
        <v>50</v>
      </c>
      <c r="E32" s="354">
        <v>100</v>
      </c>
      <c r="F32" s="368"/>
      <c r="G32" s="369"/>
      <c r="H32" s="368"/>
    </row>
    <row r="33" spans="1:8" s="357" customFormat="1" ht="15">
      <c r="A33" s="321" t="s">
        <v>339</v>
      </c>
      <c r="B33" s="373" t="s">
        <v>340</v>
      </c>
      <c r="C33" s="365">
        <f>C34+C35</f>
        <v>32</v>
      </c>
      <c r="D33" s="365">
        <f>D34+D35</f>
        <v>32</v>
      </c>
      <c r="E33" s="365">
        <f>E34+E35</f>
        <v>32</v>
      </c>
      <c r="F33" s="368"/>
      <c r="G33" s="369"/>
      <c r="H33" s="368"/>
    </row>
    <row r="34" spans="1:8" s="357" customFormat="1" ht="15">
      <c r="A34" s="308" t="s">
        <v>248</v>
      </c>
      <c r="B34" s="353" t="s">
        <v>247</v>
      </c>
      <c r="C34" s="354">
        <v>22</v>
      </c>
      <c r="D34" s="354">
        <v>22</v>
      </c>
      <c r="E34" s="354">
        <v>22</v>
      </c>
      <c r="F34" s="368"/>
      <c r="G34" s="369"/>
      <c r="H34" s="368"/>
    </row>
    <row r="35" spans="1:8" s="357" customFormat="1" ht="15.75" customHeight="1">
      <c r="A35" s="308" t="s">
        <v>253</v>
      </c>
      <c r="B35" s="353" t="s">
        <v>252</v>
      </c>
      <c r="C35" s="354">
        <v>10</v>
      </c>
      <c r="D35" s="354">
        <v>10</v>
      </c>
      <c r="E35" s="354">
        <v>10</v>
      </c>
      <c r="F35" s="368"/>
      <c r="G35" s="369"/>
      <c r="H35" s="368"/>
    </row>
    <row r="36" spans="1:8" s="367" customFormat="1" ht="14.25">
      <c r="A36" s="321" t="s">
        <v>361</v>
      </c>
      <c r="B36" s="372" t="s">
        <v>34</v>
      </c>
      <c r="C36" s="365">
        <v>1300</v>
      </c>
      <c r="D36" s="365">
        <f>D37+D38</f>
        <v>1413</v>
      </c>
      <c r="E36" s="365">
        <f>E37+E38</f>
        <v>1300</v>
      </c>
      <c r="F36" s="366"/>
      <c r="G36" s="366"/>
      <c r="H36" s="366"/>
    </row>
    <row r="37" spans="1:8" s="357" customFormat="1" ht="15.75" customHeight="1">
      <c r="A37" s="308" t="s">
        <v>362</v>
      </c>
      <c r="B37" s="353" t="s">
        <v>363</v>
      </c>
      <c r="C37" s="354"/>
      <c r="D37" s="354"/>
      <c r="E37" s="354"/>
      <c r="F37" s="368"/>
      <c r="G37" s="369"/>
      <c r="H37" s="368"/>
    </row>
    <row r="38" spans="1:8" s="357" customFormat="1" ht="15.75" customHeight="1">
      <c r="A38" s="374" t="s">
        <v>361</v>
      </c>
      <c r="B38" s="375" t="s">
        <v>34</v>
      </c>
      <c r="C38" s="354">
        <v>0</v>
      </c>
      <c r="D38" s="354">
        <v>1413</v>
      </c>
      <c r="E38" s="354">
        <v>1300</v>
      </c>
      <c r="F38" s="368"/>
      <c r="G38" s="369"/>
      <c r="H38" s="368"/>
    </row>
    <row r="39" spans="1:8" s="367" customFormat="1" ht="14.25" customHeight="1">
      <c r="A39" s="646" t="s">
        <v>341</v>
      </c>
      <c r="B39" s="646"/>
      <c r="C39" s="370">
        <f>C8+C16+C18+C21+C23+C27+C29+C31+C33+C36</f>
        <v>26798.2707</v>
      </c>
      <c r="D39" s="365">
        <f>D8+D16+D18+D21+D23+D27+D29+D31+D33+D36</f>
        <v>27131</v>
      </c>
      <c r="E39" s="365">
        <f>E8+E16+E18+E21+E23+E27+E29+E31+E33+E36</f>
        <v>29108</v>
      </c>
      <c r="F39" s="366"/>
      <c r="G39" s="366"/>
      <c r="H39" s="366"/>
    </row>
    <row r="40" spans="1:8" s="379" customFormat="1" ht="14.25">
      <c r="A40" s="376"/>
      <c r="B40" s="377"/>
      <c r="C40" s="378"/>
      <c r="D40" s="378"/>
      <c r="E40" s="378"/>
      <c r="F40" s="366"/>
      <c r="G40" s="366"/>
      <c r="H40" s="366"/>
    </row>
    <row r="41" spans="1:8" s="379" customFormat="1" ht="35.25" customHeight="1">
      <c r="A41" s="652" t="s">
        <v>364</v>
      </c>
      <c r="B41" s="652"/>
      <c r="C41" s="380">
        <v>400.80263</v>
      </c>
      <c r="D41" s="378">
        <v>600</v>
      </c>
      <c r="E41" s="378">
        <v>600</v>
      </c>
      <c r="F41" s="366"/>
      <c r="G41" s="366"/>
      <c r="H41" s="366"/>
    </row>
    <row r="42" spans="1:8" s="379" customFormat="1" ht="35.25" customHeight="1">
      <c r="A42" s="649" t="s">
        <v>365</v>
      </c>
      <c r="B42" s="649"/>
      <c r="C42" s="378"/>
      <c r="D42" s="378">
        <f>C39*2.5/100</f>
        <v>669.9567675</v>
      </c>
      <c r="E42" s="378">
        <f>D39*5/100</f>
        <v>1356.55</v>
      </c>
      <c r="F42" s="366"/>
      <c r="G42" s="366"/>
      <c r="H42" s="366"/>
    </row>
    <row r="43" spans="1:8" s="379" customFormat="1" ht="14.25">
      <c r="A43" s="381" t="s">
        <v>366</v>
      </c>
      <c r="B43" s="382"/>
      <c r="C43" s="383">
        <f>C39+C41</f>
        <v>27199.07333</v>
      </c>
      <c r="D43" s="384">
        <f>D39+D41</f>
        <v>27731</v>
      </c>
      <c r="E43" s="384">
        <f>E39+E41</f>
        <v>29708</v>
      </c>
      <c r="F43" s="366"/>
      <c r="G43" s="366"/>
      <c r="H43" s="366"/>
    </row>
    <row r="44" spans="1:8" s="367" customFormat="1" ht="14.25" customHeight="1">
      <c r="A44" s="650" t="s">
        <v>342</v>
      </c>
      <c r="B44" s="650"/>
      <c r="C44" s="385" t="e">
        <f>#REF!-Приложение2!C39</f>
        <v>#REF!</v>
      </c>
      <c r="D44" s="386" t="e">
        <f>#REF!-Приложение2!D39</f>
        <v>#REF!</v>
      </c>
      <c r="E44" s="386" t="e">
        <f>#REF!-Приложение2!E39</f>
        <v>#REF!</v>
      </c>
      <c r="F44" s="387"/>
      <c r="G44" s="388"/>
      <c r="H44" s="387"/>
    </row>
    <row r="45" spans="3:8" ht="15.75">
      <c r="C45" s="389"/>
      <c r="D45" s="389"/>
      <c r="E45" s="389"/>
      <c r="F45" s="390"/>
      <c r="G45" s="390"/>
      <c r="H45" s="390"/>
    </row>
    <row r="46" spans="3:8" ht="15.75">
      <c r="C46" s="389"/>
      <c r="D46" s="389"/>
      <c r="E46" s="389"/>
      <c r="F46" s="390"/>
      <c r="G46" s="390"/>
      <c r="H46" s="390"/>
    </row>
    <row r="47" spans="3:8" ht="15.75">
      <c r="C47" s="389"/>
      <c r="D47" s="389"/>
      <c r="E47" s="389"/>
      <c r="F47" s="390"/>
      <c r="G47" s="390"/>
      <c r="H47" s="390"/>
    </row>
    <row r="49" spans="1:5" ht="15.75" customHeight="1">
      <c r="A49" s="648"/>
      <c r="B49" s="648"/>
      <c r="C49" s="648"/>
      <c r="D49" s="648"/>
      <c r="E49" s="648"/>
    </row>
    <row r="50" spans="1:5" ht="15.75" customHeight="1">
      <c r="A50" s="648"/>
      <c r="B50" s="648"/>
      <c r="C50" s="648"/>
      <c r="D50" s="648"/>
      <c r="E50" s="648"/>
    </row>
    <row r="51" spans="1:5" ht="15.75" customHeight="1">
      <c r="A51" s="648"/>
      <c r="B51" s="648"/>
      <c r="C51" s="648"/>
      <c r="D51" s="648"/>
      <c r="E51" s="648"/>
    </row>
    <row r="52" spans="1:5" ht="15.75" customHeight="1">
      <c r="A52" s="648"/>
      <c r="B52" s="648"/>
      <c r="C52" s="648"/>
      <c r="D52" s="648"/>
      <c r="E52" s="648"/>
    </row>
    <row r="53" spans="1:5" ht="15.75" customHeight="1">
      <c r="A53" s="648"/>
      <c r="B53" s="648"/>
      <c r="C53" s="648"/>
      <c r="D53" s="648"/>
      <c r="E53" s="648"/>
    </row>
  </sheetData>
  <sheetProtection selectLockedCells="1" selectUnlockedCells="1"/>
  <mergeCells count="13">
    <mergeCell ref="B1:E1"/>
    <mergeCell ref="B2:E2"/>
    <mergeCell ref="B3:E3"/>
    <mergeCell ref="A4:E4"/>
    <mergeCell ref="A39:B39"/>
    <mergeCell ref="A41:B41"/>
    <mergeCell ref="A53:E53"/>
    <mergeCell ref="A42:B42"/>
    <mergeCell ref="A44:B44"/>
    <mergeCell ref="A49:E49"/>
    <mergeCell ref="A50:E50"/>
    <mergeCell ref="A51:E51"/>
    <mergeCell ref="A52:E52"/>
  </mergeCells>
  <printOptions/>
  <pageMargins left="0.5902777777777778" right="0.19652777777777777" top="0.19652777777777777" bottom="0.31527777777777777" header="0.5118110236220472" footer="0.5118110236220472"/>
  <pageSetup horizontalDpi="300" verticalDpi="300" orientation="portrait" paperSize="9" scale="10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13"/>
  <sheetViews>
    <sheetView zoomScaleSheetLayoutView="85" zoomScalePageLayoutView="0" workbookViewId="0" topLeftCell="A80">
      <selection activeCell="A1" sqref="A1"/>
    </sheetView>
  </sheetViews>
  <sheetFormatPr defaultColWidth="9.00390625" defaultRowHeight="12.75"/>
  <cols>
    <col min="1" max="1" width="42.375" style="391" customWidth="1"/>
    <col min="2" max="2" width="9.75390625" style="392" customWidth="1"/>
    <col min="3" max="4" width="12.125" style="392" customWidth="1"/>
    <col min="5" max="5" width="5.25390625" style="392" customWidth="1"/>
    <col min="6" max="6" width="14.125" style="393" customWidth="1"/>
    <col min="7" max="7" width="10.25390625" style="394" customWidth="1"/>
    <col min="8" max="8" width="11.00390625" style="395" customWidth="1"/>
    <col min="9" max="18" width="9.125" style="395" customWidth="1"/>
    <col min="19" max="16384" width="9.125" style="391" customWidth="1"/>
  </cols>
  <sheetData>
    <row r="1" spans="1:31" s="400" customFormat="1" ht="15.75">
      <c r="A1" s="396"/>
      <c r="B1" s="397"/>
      <c r="C1" s="397"/>
      <c r="D1" s="396"/>
      <c r="E1" s="653" t="s">
        <v>367</v>
      </c>
      <c r="F1" s="653"/>
      <c r="G1" s="653"/>
      <c r="H1" s="653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</row>
    <row r="2" spans="1:31" s="400" customFormat="1" ht="15.75" customHeight="1">
      <c r="A2" s="654" t="s">
        <v>343</v>
      </c>
      <c r="B2" s="654"/>
      <c r="C2" s="654"/>
      <c r="D2" s="654"/>
      <c r="E2" s="654"/>
      <c r="F2" s="654"/>
      <c r="G2" s="654"/>
      <c r="H2" s="654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</row>
    <row r="3" spans="1:31" s="400" customFormat="1" ht="15.75" customHeight="1">
      <c r="A3" s="654" t="s">
        <v>368</v>
      </c>
      <c r="B3" s="654"/>
      <c r="C3" s="654"/>
      <c r="D3" s="654"/>
      <c r="E3" s="654"/>
      <c r="F3" s="654"/>
      <c r="G3" s="654"/>
      <c r="H3" s="654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</row>
    <row r="4" spans="1:31" s="400" customFormat="1" ht="15.75" customHeight="1">
      <c r="A4" s="655"/>
      <c r="B4" s="655"/>
      <c r="C4" s="655"/>
      <c r="D4" s="655"/>
      <c r="E4" s="655"/>
      <c r="F4" s="655"/>
      <c r="G4" s="401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</row>
    <row r="5" spans="1:6" ht="36" customHeight="1">
      <c r="A5" s="656" t="s">
        <v>369</v>
      </c>
      <c r="B5" s="656"/>
      <c r="C5" s="656"/>
      <c r="D5" s="656"/>
      <c r="E5" s="656"/>
      <c r="F5" s="656"/>
    </row>
    <row r="6" ht="15.75">
      <c r="H6" s="395" t="s">
        <v>370</v>
      </c>
    </row>
    <row r="7" spans="1:18" s="406" customFormat="1" ht="36" customHeight="1">
      <c r="A7" s="402" t="s">
        <v>48</v>
      </c>
      <c r="B7" s="403" t="s">
        <v>371</v>
      </c>
      <c r="C7" s="403" t="s">
        <v>372</v>
      </c>
      <c r="D7" s="403" t="s">
        <v>373</v>
      </c>
      <c r="E7" s="403" t="s">
        <v>374</v>
      </c>
      <c r="F7" s="404">
        <v>2011</v>
      </c>
      <c r="G7" s="404">
        <v>2012</v>
      </c>
      <c r="H7" s="404">
        <v>2013</v>
      </c>
      <c r="I7" s="405"/>
      <c r="J7" s="405"/>
      <c r="K7" s="405"/>
      <c r="L7" s="405"/>
      <c r="M7" s="405"/>
      <c r="N7" s="405"/>
      <c r="O7" s="405"/>
      <c r="P7" s="405"/>
      <c r="Q7" s="405"/>
      <c r="R7" s="405"/>
    </row>
    <row r="8" spans="1:18" s="412" customFormat="1" ht="42" customHeight="1">
      <c r="A8" s="407" t="s">
        <v>375</v>
      </c>
      <c r="B8" s="408" t="s">
        <v>376</v>
      </c>
      <c r="C8" s="408"/>
      <c r="D8" s="408"/>
      <c r="E8" s="408"/>
      <c r="F8" s="409">
        <f>F9+F25+F29+F34+F37+F55+F59+F64+F68+F75</f>
        <v>26798.2707</v>
      </c>
      <c r="G8" s="410">
        <f>G9+G25+G29+G34+G37+G55+G59+G64+G68+G75</f>
        <v>27131</v>
      </c>
      <c r="H8" s="409">
        <f>H9+H25+H29+H34+H37+H55+H59+H64+H68+H75</f>
        <v>29108</v>
      </c>
      <c r="I8" s="411"/>
      <c r="J8" s="411"/>
      <c r="K8" s="411"/>
      <c r="L8" s="411"/>
      <c r="M8" s="411"/>
      <c r="N8" s="411"/>
      <c r="O8" s="411"/>
      <c r="P8" s="411"/>
      <c r="Q8" s="411"/>
      <c r="R8" s="411"/>
    </row>
    <row r="9" spans="1:18" s="412" customFormat="1" ht="42" customHeight="1">
      <c r="A9" s="407" t="s">
        <v>315</v>
      </c>
      <c r="B9" s="408"/>
      <c r="C9" s="408" t="s">
        <v>314</v>
      </c>
      <c r="D9" s="408"/>
      <c r="E9" s="408"/>
      <c r="F9" s="409">
        <f>F10+F13+F16+F19+F22</f>
        <v>4162</v>
      </c>
      <c r="G9" s="409">
        <f>G10+G13+G16+G19+G22</f>
        <v>4557.3</v>
      </c>
      <c r="H9" s="409">
        <f>H10+H13+H16+H19+H22</f>
        <v>5027.1</v>
      </c>
      <c r="I9" s="411"/>
      <c r="J9" s="411"/>
      <c r="K9" s="411"/>
      <c r="L9" s="411"/>
      <c r="M9" s="411"/>
      <c r="N9" s="411"/>
      <c r="O9" s="411"/>
      <c r="P9" s="411"/>
      <c r="Q9" s="411"/>
      <c r="R9" s="411"/>
    </row>
    <row r="10" spans="1:31" s="419" customFormat="1" ht="57">
      <c r="A10" s="413" t="s">
        <v>347</v>
      </c>
      <c r="B10" s="414"/>
      <c r="C10" s="415" t="s">
        <v>63</v>
      </c>
      <c r="D10" s="415"/>
      <c r="E10" s="415"/>
      <c r="F10" s="416">
        <f aca="true" t="shared" si="0" ref="F10:H11">F11</f>
        <v>685.7</v>
      </c>
      <c r="G10" s="416">
        <f t="shared" si="0"/>
        <v>765.3</v>
      </c>
      <c r="H10" s="416">
        <f t="shared" si="0"/>
        <v>857.1</v>
      </c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</row>
    <row r="11" spans="1:18" s="424" customFormat="1" ht="15">
      <c r="A11" s="420" t="s">
        <v>66</v>
      </c>
      <c r="B11" s="403"/>
      <c r="C11" s="421"/>
      <c r="D11" s="421" t="s">
        <v>377</v>
      </c>
      <c r="E11" s="421"/>
      <c r="F11" s="422">
        <f t="shared" si="0"/>
        <v>685.7</v>
      </c>
      <c r="G11" s="422">
        <f t="shared" si="0"/>
        <v>765.3</v>
      </c>
      <c r="H11" s="422">
        <f t="shared" si="0"/>
        <v>857.1</v>
      </c>
      <c r="I11" s="423"/>
      <c r="J11" s="423"/>
      <c r="K11" s="423"/>
      <c r="L11" s="423"/>
      <c r="M11" s="423"/>
      <c r="N11" s="423"/>
      <c r="O11" s="423"/>
      <c r="P11" s="423"/>
      <c r="Q11" s="423"/>
      <c r="R11" s="423"/>
    </row>
    <row r="12" spans="1:18" s="430" customFormat="1" ht="30">
      <c r="A12" s="425" t="s">
        <v>378</v>
      </c>
      <c r="B12" s="426"/>
      <c r="C12" s="427"/>
      <c r="D12" s="427"/>
      <c r="E12" s="427" t="s">
        <v>379</v>
      </c>
      <c r="F12" s="428">
        <v>685.7</v>
      </c>
      <c r="G12" s="428">
        <v>765.3</v>
      </c>
      <c r="H12" s="428">
        <v>857.1</v>
      </c>
      <c r="I12" s="429"/>
      <c r="J12" s="429"/>
      <c r="K12" s="429"/>
      <c r="L12" s="429"/>
      <c r="M12" s="429"/>
      <c r="N12" s="429"/>
      <c r="O12" s="429"/>
      <c r="P12" s="429"/>
      <c r="Q12" s="429"/>
      <c r="R12" s="429"/>
    </row>
    <row r="13" spans="1:31" s="436" customFormat="1" ht="71.25">
      <c r="A13" s="372" t="s">
        <v>350</v>
      </c>
      <c r="B13" s="431"/>
      <c r="C13" s="414" t="s">
        <v>348</v>
      </c>
      <c r="D13" s="432"/>
      <c r="E13" s="432"/>
      <c r="F13" s="433">
        <f aca="true" t="shared" si="1" ref="F13:H14">F14</f>
        <v>168</v>
      </c>
      <c r="G13" s="433">
        <f t="shared" si="1"/>
        <v>168</v>
      </c>
      <c r="H13" s="433">
        <f t="shared" si="1"/>
        <v>168</v>
      </c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</row>
    <row r="14" spans="1:18" s="430" customFormat="1" ht="30">
      <c r="A14" s="420" t="s">
        <v>380</v>
      </c>
      <c r="B14" s="426"/>
      <c r="C14" s="427"/>
      <c r="D14" s="421" t="s">
        <v>381</v>
      </c>
      <c r="E14" s="427"/>
      <c r="F14" s="428">
        <f t="shared" si="1"/>
        <v>168</v>
      </c>
      <c r="G14" s="428">
        <f t="shared" si="1"/>
        <v>168</v>
      </c>
      <c r="H14" s="428">
        <f t="shared" si="1"/>
        <v>168</v>
      </c>
      <c r="I14" s="429"/>
      <c r="J14" s="429"/>
      <c r="K14" s="429"/>
      <c r="L14" s="429"/>
      <c r="M14" s="429"/>
      <c r="N14" s="429"/>
      <c r="O14" s="429"/>
      <c r="P14" s="429"/>
      <c r="Q14" s="429"/>
      <c r="R14" s="429"/>
    </row>
    <row r="15" spans="1:18" s="430" customFormat="1" ht="30">
      <c r="A15" s="425" t="s">
        <v>378</v>
      </c>
      <c r="B15" s="426"/>
      <c r="C15" s="427"/>
      <c r="D15" s="427"/>
      <c r="E15" s="427" t="s">
        <v>379</v>
      </c>
      <c r="F15" s="428">
        <v>168</v>
      </c>
      <c r="G15" s="428">
        <v>168</v>
      </c>
      <c r="H15" s="428">
        <v>168</v>
      </c>
      <c r="I15" s="429"/>
      <c r="J15" s="429"/>
      <c r="K15" s="429"/>
      <c r="L15" s="429"/>
      <c r="M15" s="429"/>
      <c r="N15" s="429"/>
      <c r="O15" s="429"/>
      <c r="P15" s="429"/>
      <c r="Q15" s="429"/>
      <c r="R15" s="429"/>
    </row>
    <row r="16" spans="1:31" s="419" customFormat="1" ht="71.25">
      <c r="A16" s="437" t="s">
        <v>351</v>
      </c>
      <c r="B16" s="414"/>
      <c r="C16" s="415" t="s">
        <v>69</v>
      </c>
      <c r="D16" s="415"/>
      <c r="E16" s="415"/>
      <c r="F16" s="416">
        <f aca="true" t="shared" si="2" ref="F16:H17">F17</f>
        <v>3108.3</v>
      </c>
      <c r="G16" s="416">
        <f t="shared" si="2"/>
        <v>3424</v>
      </c>
      <c r="H16" s="416">
        <f t="shared" si="2"/>
        <v>3802</v>
      </c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</row>
    <row r="17" spans="1:18" s="424" customFormat="1" ht="15">
      <c r="A17" s="420" t="s">
        <v>70</v>
      </c>
      <c r="B17" s="403"/>
      <c r="C17" s="421"/>
      <c r="D17" s="421" t="s">
        <v>382</v>
      </c>
      <c r="E17" s="421"/>
      <c r="F17" s="422">
        <f t="shared" si="2"/>
        <v>3108.3</v>
      </c>
      <c r="G17" s="422">
        <f t="shared" si="2"/>
        <v>3424</v>
      </c>
      <c r="H17" s="422">
        <f t="shared" si="2"/>
        <v>3802</v>
      </c>
      <c r="I17" s="423"/>
      <c r="J17" s="423"/>
      <c r="K17" s="423"/>
      <c r="L17" s="423"/>
      <c r="M17" s="423"/>
      <c r="N17" s="423"/>
      <c r="O17" s="423"/>
      <c r="P17" s="423"/>
      <c r="Q17" s="423"/>
      <c r="R17" s="423"/>
    </row>
    <row r="18" spans="1:18" s="430" customFormat="1" ht="30">
      <c r="A18" s="425" t="s">
        <v>378</v>
      </c>
      <c r="B18" s="426"/>
      <c r="C18" s="427"/>
      <c r="D18" s="427"/>
      <c r="E18" s="427" t="s">
        <v>379</v>
      </c>
      <c r="F18" s="438">
        <v>3108.3</v>
      </c>
      <c r="G18" s="438">
        <v>3424</v>
      </c>
      <c r="H18" s="438">
        <v>3802</v>
      </c>
      <c r="I18" s="429"/>
      <c r="J18" s="429"/>
      <c r="K18" s="429"/>
      <c r="L18" s="429"/>
      <c r="M18" s="429"/>
      <c r="N18" s="429"/>
      <c r="O18" s="429"/>
      <c r="P18" s="429"/>
      <c r="Q18" s="429"/>
      <c r="R18" s="429"/>
    </row>
    <row r="19" spans="1:31" s="419" customFormat="1" ht="28.5">
      <c r="A19" s="437" t="s">
        <v>353</v>
      </c>
      <c r="B19" s="414"/>
      <c r="C19" s="415" t="s">
        <v>352</v>
      </c>
      <c r="D19" s="415"/>
      <c r="E19" s="415"/>
      <c r="F19" s="416">
        <f aca="true" t="shared" si="3" ref="F19:H20">F20</f>
        <v>0</v>
      </c>
      <c r="G19" s="416">
        <f t="shared" si="3"/>
        <v>0</v>
      </c>
      <c r="H19" s="416">
        <f t="shared" si="3"/>
        <v>0</v>
      </c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</row>
    <row r="20" spans="1:18" s="424" customFormat="1" ht="30">
      <c r="A20" s="420" t="s">
        <v>383</v>
      </c>
      <c r="B20" s="403"/>
      <c r="C20" s="421"/>
      <c r="D20" s="421" t="s">
        <v>384</v>
      </c>
      <c r="E20" s="421"/>
      <c r="F20" s="422">
        <f t="shared" si="3"/>
        <v>0</v>
      </c>
      <c r="G20" s="422">
        <f t="shared" si="3"/>
        <v>0</v>
      </c>
      <c r="H20" s="422">
        <f t="shared" si="3"/>
        <v>0</v>
      </c>
      <c r="I20" s="423"/>
      <c r="J20" s="423"/>
      <c r="K20" s="423"/>
      <c r="L20" s="423"/>
      <c r="M20" s="423"/>
      <c r="N20" s="423"/>
      <c r="O20" s="423"/>
      <c r="P20" s="423"/>
      <c r="Q20" s="423"/>
      <c r="R20" s="423"/>
    </row>
    <row r="21" spans="1:18" s="430" customFormat="1" ht="30">
      <c r="A21" s="425" t="s">
        <v>378</v>
      </c>
      <c r="B21" s="426"/>
      <c r="C21" s="427"/>
      <c r="D21" s="427"/>
      <c r="E21" s="427" t="s">
        <v>379</v>
      </c>
      <c r="F21" s="438">
        <v>0</v>
      </c>
      <c r="G21" s="438">
        <v>0</v>
      </c>
      <c r="H21" s="438">
        <v>0</v>
      </c>
      <c r="I21" s="429"/>
      <c r="J21" s="429"/>
      <c r="K21" s="429"/>
      <c r="L21" s="429"/>
      <c r="M21" s="429"/>
      <c r="N21" s="429"/>
      <c r="O21" s="429"/>
      <c r="P21" s="429"/>
      <c r="Q21" s="429"/>
      <c r="R21" s="429"/>
    </row>
    <row r="22" spans="1:31" s="442" customFormat="1" ht="15">
      <c r="A22" s="413" t="s">
        <v>82</v>
      </c>
      <c r="B22" s="439"/>
      <c r="C22" s="415" t="s">
        <v>354</v>
      </c>
      <c r="D22" s="440"/>
      <c r="E22" s="440"/>
      <c r="F22" s="441">
        <f aca="true" t="shared" si="4" ref="F22:H23">F23</f>
        <v>200</v>
      </c>
      <c r="G22" s="441">
        <f t="shared" si="4"/>
        <v>200</v>
      </c>
      <c r="H22" s="441">
        <f t="shared" si="4"/>
        <v>200</v>
      </c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</row>
    <row r="23" spans="1:18" s="430" customFormat="1" ht="15">
      <c r="A23" s="420" t="s">
        <v>385</v>
      </c>
      <c r="B23" s="426"/>
      <c r="C23" s="427"/>
      <c r="D23" s="421" t="s">
        <v>386</v>
      </c>
      <c r="E23" s="427"/>
      <c r="F23" s="443">
        <f t="shared" si="4"/>
        <v>200</v>
      </c>
      <c r="G23" s="443">
        <f t="shared" si="4"/>
        <v>200</v>
      </c>
      <c r="H23" s="443">
        <f t="shared" si="4"/>
        <v>200</v>
      </c>
      <c r="I23" s="429"/>
      <c r="J23" s="429"/>
      <c r="K23" s="429"/>
      <c r="L23" s="429"/>
      <c r="M23" s="429"/>
      <c r="N23" s="429"/>
      <c r="O23" s="429"/>
      <c r="P23" s="429"/>
      <c r="Q23" s="429"/>
      <c r="R23" s="429"/>
    </row>
    <row r="24" spans="1:18" s="430" customFormat="1" ht="15">
      <c r="A24" s="425" t="s">
        <v>387</v>
      </c>
      <c r="B24" s="426"/>
      <c r="C24" s="427"/>
      <c r="D24" s="427"/>
      <c r="E24" s="427" t="s">
        <v>388</v>
      </c>
      <c r="F24" s="438">
        <v>200</v>
      </c>
      <c r="G24" s="438">
        <v>200</v>
      </c>
      <c r="H24" s="438">
        <v>200</v>
      </c>
      <c r="I24" s="429"/>
      <c r="J24" s="429"/>
      <c r="K24" s="429"/>
      <c r="L24" s="429"/>
      <c r="M24" s="429"/>
      <c r="N24" s="429"/>
      <c r="O24" s="429"/>
      <c r="P24" s="429"/>
      <c r="Q24" s="429"/>
      <c r="R24" s="429"/>
    </row>
    <row r="25" spans="1:31" s="419" customFormat="1" ht="28.5">
      <c r="A25" s="372" t="s">
        <v>320</v>
      </c>
      <c r="B25" s="414"/>
      <c r="C25" s="415" t="s">
        <v>110</v>
      </c>
      <c r="D25" s="415"/>
      <c r="E25" s="415"/>
      <c r="F25" s="416">
        <f>F26</f>
        <v>308</v>
      </c>
      <c r="G25" s="416">
        <f>G26</f>
        <v>316</v>
      </c>
      <c r="H25" s="416">
        <f>H26</f>
        <v>316</v>
      </c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</row>
    <row r="26" spans="1:18" s="424" customFormat="1" ht="45">
      <c r="A26" s="420" t="s">
        <v>389</v>
      </c>
      <c r="B26" s="403"/>
      <c r="C26" s="421"/>
      <c r="D26" s="421" t="s">
        <v>390</v>
      </c>
      <c r="E26" s="421"/>
      <c r="F26" s="422">
        <f>SUM(F27:F27)</f>
        <v>308</v>
      </c>
      <c r="G26" s="422">
        <f>SUM(G27:G27)</f>
        <v>316</v>
      </c>
      <c r="H26" s="422">
        <f>SUM(H27:H27)</f>
        <v>316</v>
      </c>
      <c r="I26" s="423"/>
      <c r="J26" s="423"/>
      <c r="K26" s="423"/>
      <c r="L26" s="423"/>
      <c r="M26" s="423"/>
      <c r="N26" s="423"/>
      <c r="O26" s="423"/>
      <c r="P26" s="423"/>
      <c r="Q26" s="423"/>
      <c r="R26" s="423"/>
    </row>
    <row r="27" spans="1:18" s="424" customFormat="1" ht="33" customHeight="1">
      <c r="A27" s="425" t="s">
        <v>378</v>
      </c>
      <c r="B27" s="403"/>
      <c r="C27" s="421"/>
      <c r="D27" s="421"/>
      <c r="E27" s="427" t="s">
        <v>379</v>
      </c>
      <c r="F27" s="422">
        <v>308</v>
      </c>
      <c r="G27" s="422">
        <v>316</v>
      </c>
      <c r="H27" s="422">
        <v>316</v>
      </c>
      <c r="I27" s="423"/>
      <c r="J27" s="423"/>
      <c r="K27" s="423"/>
      <c r="L27" s="423"/>
      <c r="M27" s="423"/>
      <c r="N27" s="423"/>
      <c r="O27" s="423"/>
      <c r="P27" s="423"/>
      <c r="Q27" s="423"/>
      <c r="R27" s="423"/>
    </row>
    <row r="28" spans="1:18" s="424" customFormat="1" ht="15" hidden="1">
      <c r="A28" s="444"/>
      <c r="B28" s="403"/>
      <c r="C28" s="403"/>
      <c r="D28" s="403"/>
      <c r="E28" s="403"/>
      <c r="F28" s="443"/>
      <c r="G28" s="443"/>
      <c r="H28" s="443"/>
      <c r="I28" s="423"/>
      <c r="J28" s="423"/>
      <c r="K28" s="423"/>
      <c r="L28" s="423"/>
      <c r="M28" s="423"/>
      <c r="N28" s="423"/>
      <c r="O28" s="423"/>
      <c r="P28" s="423"/>
      <c r="Q28" s="423"/>
      <c r="R28" s="423"/>
    </row>
    <row r="29" spans="1:31" s="445" customFormat="1" ht="57">
      <c r="A29" s="372" t="s">
        <v>358</v>
      </c>
      <c r="B29" s="415"/>
      <c r="C29" s="415" t="s">
        <v>357</v>
      </c>
      <c r="D29" s="415"/>
      <c r="E29" s="415"/>
      <c r="F29" s="441">
        <f>F32</f>
        <v>550</v>
      </c>
      <c r="G29" s="441">
        <f>G32</f>
        <v>550</v>
      </c>
      <c r="H29" s="441">
        <f>H32</f>
        <v>550</v>
      </c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</row>
    <row r="30" spans="1:18" s="424" customFormat="1" ht="15" hidden="1">
      <c r="A30" s="446"/>
      <c r="B30" s="421"/>
      <c r="C30" s="421"/>
      <c r="D30" s="421"/>
      <c r="E30" s="421"/>
      <c r="F30" s="422"/>
      <c r="G30" s="422"/>
      <c r="H30" s="422"/>
      <c r="I30" s="423"/>
      <c r="J30" s="423"/>
      <c r="K30" s="423"/>
      <c r="L30" s="423"/>
      <c r="M30" s="423"/>
      <c r="N30" s="423"/>
      <c r="O30" s="423"/>
      <c r="P30" s="423"/>
      <c r="Q30" s="423"/>
      <c r="R30" s="423"/>
    </row>
    <row r="31" spans="1:18" s="424" customFormat="1" ht="15" hidden="1">
      <c r="A31" s="420"/>
      <c r="B31" s="421"/>
      <c r="C31" s="421"/>
      <c r="D31" s="421"/>
      <c r="E31" s="421"/>
      <c r="F31" s="443"/>
      <c r="G31" s="443"/>
      <c r="H31" s="443"/>
      <c r="I31" s="423"/>
      <c r="J31" s="423"/>
      <c r="K31" s="423"/>
      <c r="L31" s="423"/>
      <c r="M31" s="423"/>
      <c r="N31" s="423"/>
      <c r="O31" s="423"/>
      <c r="P31" s="423"/>
      <c r="Q31" s="423"/>
      <c r="R31" s="423"/>
    </row>
    <row r="32" spans="1:18" s="424" customFormat="1" ht="60">
      <c r="A32" s="353" t="s">
        <v>358</v>
      </c>
      <c r="B32" s="403"/>
      <c r="C32" s="421"/>
      <c r="D32" s="421" t="s">
        <v>391</v>
      </c>
      <c r="E32" s="421"/>
      <c r="F32" s="422">
        <f>F33</f>
        <v>550</v>
      </c>
      <c r="G32" s="422">
        <f>G33</f>
        <v>550</v>
      </c>
      <c r="H32" s="422">
        <f>H33</f>
        <v>550</v>
      </c>
      <c r="I32" s="423"/>
      <c r="J32" s="423"/>
      <c r="K32" s="423"/>
      <c r="L32" s="423"/>
      <c r="M32" s="423"/>
      <c r="N32" s="423"/>
      <c r="O32" s="423"/>
      <c r="P32" s="423"/>
      <c r="Q32" s="423"/>
      <c r="R32" s="423"/>
    </row>
    <row r="33" spans="1:18" s="430" customFormat="1" ht="30">
      <c r="A33" s="425" t="s">
        <v>378</v>
      </c>
      <c r="B33" s="426"/>
      <c r="C33" s="427"/>
      <c r="D33" s="427"/>
      <c r="E33" s="427" t="s">
        <v>379</v>
      </c>
      <c r="F33" s="438">
        <v>550</v>
      </c>
      <c r="G33" s="438">
        <v>550</v>
      </c>
      <c r="H33" s="438">
        <v>550</v>
      </c>
      <c r="I33" s="429"/>
      <c r="J33" s="429"/>
      <c r="K33" s="429"/>
      <c r="L33" s="429"/>
      <c r="M33" s="429"/>
      <c r="N33" s="429"/>
      <c r="O33" s="429"/>
      <c r="P33" s="429"/>
      <c r="Q33" s="429"/>
      <c r="R33" s="429"/>
    </row>
    <row r="34" spans="1:31" s="442" customFormat="1" ht="28.5">
      <c r="A34" s="413" t="s">
        <v>326</v>
      </c>
      <c r="B34" s="415"/>
      <c r="C34" s="415" t="s">
        <v>171</v>
      </c>
      <c r="D34" s="415"/>
      <c r="E34" s="415"/>
      <c r="F34" s="441">
        <f aca="true" t="shared" si="5" ref="F34:H35">F35</f>
        <v>100</v>
      </c>
      <c r="G34" s="441">
        <f t="shared" si="5"/>
        <v>100</v>
      </c>
      <c r="H34" s="441">
        <f t="shared" si="5"/>
        <v>100</v>
      </c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</row>
    <row r="35" spans="1:18" s="430" customFormat="1" ht="60">
      <c r="A35" s="420" t="s">
        <v>392</v>
      </c>
      <c r="B35" s="403"/>
      <c r="C35" s="421"/>
      <c r="D35" s="421" t="s">
        <v>393</v>
      </c>
      <c r="E35" s="421"/>
      <c r="F35" s="422">
        <f t="shared" si="5"/>
        <v>100</v>
      </c>
      <c r="G35" s="422">
        <f t="shared" si="5"/>
        <v>100</v>
      </c>
      <c r="H35" s="422">
        <f t="shared" si="5"/>
        <v>100</v>
      </c>
      <c r="I35" s="429"/>
      <c r="J35" s="429"/>
      <c r="K35" s="429"/>
      <c r="L35" s="429"/>
      <c r="M35" s="429"/>
      <c r="N35" s="429"/>
      <c r="O35" s="429"/>
      <c r="P35" s="429"/>
      <c r="Q35" s="429"/>
      <c r="R35" s="429"/>
    </row>
    <row r="36" spans="1:18" s="430" customFormat="1" ht="30">
      <c r="A36" s="425" t="s">
        <v>378</v>
      </c>
      <c r="B36" s="426"/>
      <c r="C36" s="427"/>
      <c r="D36" s="427"/>
      <c r="E36" s="427" t="s">
        <v>379</v>
      </c>
      <c r="F36" s="428">
        <v>100</v>
      </c>
      <c r="G36" s="428">
        <v>100</v>
      </c>
      <c r="H36" s="428">
        <v>100</v>
      </c>
      <c r="I36" s="429"/>
      <c r="J36" s="429"/>
      <c r="K36" s="429"/>
      <c r="L36" s="429"/>
      <c r="M36" s="429"/>
      <c r="N36" s="429"/>
      <c r="O36" s="429"/>
      <c r="P36" s="429"/>
      <c r="Q36" s="429"/>
      <c r="R36" s="429"/>
    </row>
    <row r="37" spans="1:31" s="419" customFormat="1" ht="28.5">
      <c r="A37" s="413" t="s">
        <v>394</v>
      </c>
      <c r="B37" s="414"/>
      <c r="C37" s="415" t="s">
        <v>327</v>
      </c>
      <c r="D37" s="415"/>
      <c r="E37" s="415"/>
      <c r="F37" s="447">
        <f>F41+F38+F52</f>
        <v>11689.470700000002</v>
      </c>
      <c r="G37" s="441">
        <f>G41+G38+G52</f>
        <v>11315.4</v>
      </c>
      <c r="H37" s="441">
        <f>H41+H38+H52</f>
        <v>12198.5</v>
      </c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</row>
    <row r="38" spans="1:31" s="419" customFormat="1" ht="15">
      <c r="A38" s="448" t="s">
        <v>172</v>
      </c>
      <c r="B38" s="449"/>
      <c r="C38" s="450" t="s">
        <v>173</v>
      </c>
      <c r="D38" s="450"/>
      <c r="E38" s="451"/>
      <c r="F38" s="452">
        <f aca="true" t="shared" si="6" ref="F38:H39">F39</f>
        <v>1256</v>
      </c>
      <c r="G38" s="452">
        <f t="shared" si="6"/>
        <v>1160</v>
      </c>
      <c r="H38" s="452">
        <f t="shared" si="6"/>
        <v>1160</v>
      </c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</row>
    <row r="39" spans="1:31" s="419" customFormat="1" ht="30">
      <c r="A39" s="448" t="s">
        <v>395</v>
      </c>
      <c r="B39" s="449"/>
      <c r="C39" s="450"/>
      <c r="D39" s="450" t="s">
        <v>396</v>
      </c>
      <c r="E39" s="451"/>
      <c r="F39" s="452">
        <f t="shared" si="6"/>
        <v>1256</v>
      </c>
      <c r="G39" s="452">
        <f t="shared" si="6"/>
        <v>1160</v>
      </c>
      <c r="H39" s="452">
        <f t="shared" si="6"/>
        <v>1160</v>
      </c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</row>
    <row r="40" spans="1:31" s="419" customFormat="1" ht="30">
      <c r="A40" s="453" t="s">
        <v>378</v>
      </c>
      <c r="B40" s="449"/>
      <c r="C40" s="450"/>
      <c r="D40" s="450"/>
      <c r="E40" s="454" t="s">
        <v>379</v>
      </c>
      <c r="F40" s="452">
        <v>1256</v>
      </c>
      <c r="G40" s="452">
        <v>1160</v>
      </c>
      <c r="H40" s="452">
        <v>1160</v>
      </c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</row>
    <row r="41" spans="1:18" s="424" customFormat="1" ht="15">
      <c r="A41" s="420" t="s">
        <v>203</v>
      </c>
      <c r="B41" s="403"/>
      <c r="C41" s="421" t="s">
        <v>204</v>
      </c>
      <c r="D41" s="421" t="s">
        <v>397</v>
      </c>
      <c r="E41" s="421"/>
      <c r="F41" s="443">
        <f>F42+F44+F46+F48+F50</f>
        <v>7249.7707</v>
      </c>
      <c r="G41" s="443">
        <f>G42+G44+G46+G48+G50</f>
        <v>6781.4</v>
      </c>
      <c r="H41" s="443">
        <f>H42+H44+H46+H48+H50</f>
        <v>7384.5</v>
      </c>
      <c r="I41" s="423"/>
      <c r="J41" s="423"/>
      <c r="K41" s="423"/>
      <c r="L41" s="423"/>
      <c r="M41" s="423"/>
      <c r="N41" s="423"/>
      <c r="O41" s="423"/>
      <c r="P41" s="423"/>
      <c r="Q41" s="423"/>
      <c r="R41" s="423"/>
    </row>
    <row r="42" spans="1:18" s="435" customFormat="1" ht="15">
      <c r="A42" s="455" t="s">
        <v>398</v>
      </c>
      <c r="B42" s="456"/>
      <c r="C42" s="457"/>
      <c r="D42" s="457" t="s">
        <v>399</v>
      </c>
      <c r="E42" s="457"/>
      <c r="F42" s="458">
        <f>F43</f>
        <v>810</v>
      </c>
      <c r="G42" s="458">
        <f>G43</f>
        <v>880</v>
      </c>
      <c r="H42" s="458">
        <f>H43</f>
        <v>950</v>
      </c>
      <c r="I42" s="434"/>
      <c r="J42" s="434"/>
      <c r="K42" s="434"/>
      <c r="L42" s="434"/>
      <c r="M42" s="434"/>
      <c r="N42" s="434"/>
      <c r="O42" s="434"/>
      <c r="P42" s="434"/>
      <c r="Q42" s="434"/>
      <c r="R42" s="434"/>
    </row>
    <row r="43" spans="1:18" s="424" customFormat="1" ht="30">
      <c r="A43" s="425" t="s">
        <v>378</v>
      </c>
      <c r="B43" s="403"/>
      <c r="C43" s="421"/>
      <c r="D43" s="421"/>
      <c r="E43" s="427" t="s">
        <v>379</v>
      </c>
      <c r="F43" s="422">
        <v>810</v>
      </c>
      <c r="G43" s="422">
        <v>880</v>
      </c>
      <c r="H43" s="422">
        <v>950</v>
      </c>
      <c r="I43" s="423"/>
      <c r="J43" s="423"/>
      <c r="K43" s="423"/>
      <c r="L43" s="423"/>
      <c r="M43" s="423"/>
      <c r="N43" s="423"/>
      <c r="O43" s="423"/>
      <c r="P43" s="423"/>
      <c r="Q43" s="423"/>
      <c r="R43" s="423"/>
    </row>
    <row r="44" spans="1:18" s="435" customFormat="1" ht="62.25" customHeight="1">
      <c r="A44" s="455" t="s">
        <v>400</v>
      </c>
      <c r="B44" s="456"/>
      <c r="C44" s="457"/>
      <c r="D44" s="457" t="s">
        <v>401</v>
      </c>
      <c r="E44" s="457"/>
      <c r="F44" s="459">
        <v>4340.4707</v>
      </c>
      <c r="G44" s="458">
        <f>G45</f>
        <v>4166.4</v>
      </c>
      <c r="H44" s="458">
        <f>H45</f>
        <v>4570.5</v>
      </c>
      <c r="I44" s="434"/>
      <c r="J44" s="434"/>
      <c r="K44" s="434"/>
      <c r="L44" s="434"/>
      <c r="M44" s="434"/>
      <c r="N44" s="434"/>
      <c r="O44" s="434"/>
      <c r="P44" s="434"/>
      <c r="Q44" s="434"/>
      <c r="R44" s="434"/>
    </row>
    <row r="45" spans="1:18" s="430" customFormat="1" ht="30">
      <c r="A45" s="425" t="s">
        <v>378</v>
      </c>
      <c r="B45" s="426"/>
      <c r="C45" s="427"/>
      <c r="D45" s="427"/>
      <c r="E45" s="427" t="s">
        <v>379</v>
      </c>
      <c r="F45" s="460">
        <v>4340.4707</v>
      </c>
      <c r="G45" s="428">
        <v>4166.4</v>
      </c>
      <c r="H45" s="428">
        <v>4570.5</v>
      </c>
      <c r="I45" s="429"/>
      <c r="J45" s="429"/>
      <c r="K45" s="429"/>
      <c r="L45" s="429"/>
      <c r="M45" s="429"/>
      <c r="N45" s="429"/>
      <c r="O45" s="429"/>
      <c r="P45" s="429"/>
      <c r="Q45" s="429"/>
      <c r="R45" s="429"/>
    </row>
    <row r="46" spans="1:18" s="435" customFormat="1" ht="15">
      <c r="A46" s="455" t="s">
        <v>402</v>
      </c>
      <c r="B46" s="456"/>
      <c r="C46" s="457"/>
      <c r="D46" s="457" t="s">
        <v>403</v>
      </c>
      <c r="E46" s="457"/>
      <c r="F46" s="458">
        <f>F47</f>
        <v>10</v>
      </c>
      <c r="G46" s="458">
        <f>G47</f>
        <v>10</v>
      </c>
      <c r="H46" s="458">
        <f>H47</f>
        <v>10</v>
      </c>
      <c r="I46" s="434"/>
      <c r="J46" s="434"/>
      <c r="K46" s="434"/>
      <c r="L46" s="434"/>
      <c r="M46" s="434"/>
      <c r="N46" s="434"/>
      <c r="O46" s="434"/>
      <c r="P46" s="434"/>
      <c r="Q46" s="434"/>
      <c r="R46" s="434"/>
    </row>
    <row r="47" spans="1:18" s="430" customFormat="1" ht="30">
      <c r="A47" s="425" t="s">
        <v>378</v>
      </c>
      <c r="B47" s="426"/>
      <c r="C47" s="427"/>
      <c r="D47" s="427"/>
      <c r="E47" s="427" t="s">
        <v>379</v>
      </c>
      <c r="F47" s="428">
        <v>10</v>
      </c>
      <c r="G47" s="428">
        <v>10</v>
      </c>
      <c r="H47" s="428">
        <v>10</v>
      </c>
      <c r="I47" s="429"/>
      <c r="J47" s="429"/>
      <c r="K47" s="429"/>
      <c r="L47" s="429"/>
      <c r="M47" s="429"/>
      <c r="N47" s="429"/>
      <c r="O47" s="429"/>
      <c r="P47" s="429"/>
      <c r="Q47" s="429"/>
      <c r="R47" s="429"/>
    </row>
    <row r="48" spans="1:18" s="435" customFormat="1" ht="30">
      <c r="A48" s="455" t="s">
        <v>404</v>
      </c>
      <c r="B48" s="456"/>
      <c r="C48" s="457"/>
      <c r="D48" s="457" t="s">
        <v>405</v>
      </c>
      <c r="E48" s="457"/>
      <c r="F48" s="458">
        <v>10</v>
      </c>
      <c r="G48" s="458">
        <f>G49</f>
        <v>15</v>
      </c>
      <c r="H48" s="458">
        <f>H49</f>
        <v>15</v>
      </c>
      <c r="I48" s="434"/>
      <c r="J48" s="434"/>
      <c r="K48" s="434"/>
      <c r="L48" s="434"/>
      <c r="M48" s="434"/>
      <c r="N48" s="434"/>
      <c r="O48" s="434"/>
      <c r="P48" s="434"/>
      <c r="Q48" s="434"/>
      <c r="R48" s="434"/>
    </row>
    <row r="49" spans="1:18" s="430" customFormat="1" ht="30">
      <c r="A49" s="425" t="s">
        <v>378</v>
      </c>
      <c r="B49" s="426"/>
      <c r="C49" s="427"/>
      <c r="D49" s="427"/>
      <c r="E49" s="427" t="s">
        <v>379</v>
      </c>
      <c r="F49" s="428">
        <v>10</v>
      </c>
      <c r="G49" s="428">
        <v>15</v>
      </c>
      <c r="H49" s="428">
        <v>15</v>
      </c>
      <c r="I49" s="429"/>
      <c r="J49" s="429"/>
      <c r="K49" s="429"/>
      <c r="L49" s="429"/>
      <c r="M49" s="429"/>
      <c r="N49" s="429"/>
      <c r="O49" s="429"/>
      <c r="P49" s="429"/>
      <c r="Q49" s="429"/>
      <c r="R49" s="429"/>
    </row>
    <row r="50" spans="1:18" s="435" customFormat="1" ht="45">
      <c r="A50" s="455" t="s">
        <v>406</v>
      </c>
      <c r="B50" s="456"/>
      <c r="C50" s="457"/>
      <c r="D50" s="457" t="s">
        <v>407</v>
      </c>
      <c r="E50" s="457"/>
      <c r="F50" s="458">
        <f>F51</f>
        <v>2079.3</v>
      </c>
      <c r="G50" s="458">
        <f>G51</f>
        <v>1710</v>
      </c>
      <c r="H50" s="458">
        <f>H51</f>
        <v>1839</v>
      </c>
      <c r="I50" s="434"/>
      <c r="J50" s="434"/>
      <c r="K50" s="434"/>
      <c r="L50" s="434"/>
      <c r="M50" s="434"/>
      <c r="N50" s="434"/>
      <c r="O50" s="434"/>
      <c r="P50" s="434"/>
      <c r="Q50" s="434"/>
      <c r="R50" s="434"/>
    </row>
    <row r="51" spans="1:18" s="430" customFormat="1" ht="30">
      <c r="A51" s="425" t="s">
        <v>378</v>
      </c>
      <c r="B51" s="426"/>
      <c r="C51" s="427"/>
      <c r="D51" s="427"/>
      <c r="E51" s="427" t="s">
        <v>379</v>
      </c>
      <c r="F51" s="428">
        <v>2079.3</v>
      </c>
      <c r="G51" s="428">
        <v>1710</v>
      </c>
      <c r="H51" s="428">
        <v>1839</v>
      </c>
      <c r="I51" s="429"/>
      <c r="J51" s="429"/>
      <c r="K51" s="429"/>
      <c r="L51" s="429"/>
      <c r="M51" s="429"/>
      <c r="N51" s="429"/>
      <c r="O51" s="429"/>
      <c r="P51" s="429"/>
      <c r="Q51" s="429"/>
      <c r="R51" s="429"/>
    </row>
    <row r="52" spans="1:18" s="430" customFormat="1" ht="30">
      <c r="A52" s="448" t="s">
        <v>226</v>
      </c>
      <c r="B52" s="461"/>
      <c r="C52" s="421" t="s">
        <v>227</v>
      </c>
      <c r="D52" s="462"/>
      <c r="E52" s="462"/>
      <c r="F52" s="428">
        <f aca="true" t="shared" si="7" ref="F52:H53">F53</f>
        <v>3183.7</v>
      </c>
      <c r="G52" s="428">
        <f t="shared" si="7"/>
        <v>3374</v>
      </c>
      <c r="H52" s="428">
        <f t="shared" si="7"/>
        <v>3654</v>
      </c>
      <c r="I52" s="429"/>
      <c r="J52" s="429"/>
      <c r="K52" s="429"/>
      <c r="L52" s="429"/>
      <c r="M52" s="429"/>
      <c r="N52" s="429"/>
      <c r="O52" s="429"/>
      <c r="P52" s="429"/>
      <c r="Q52" s="429"/>
      <c r="R52" s="429"/>
    </row>
    <row r="53" spans="1:18" s="430" customFormat="1" ht="30">
      <c r="A53" s="425" t="s">
        <v>408</v>
      </c>
      <c r="B53" s="461"/>
      <c r="C53" s="462"/>
      <c r="D53" s="421" t="s">
        <v>409</v>
      </c>
      <c r="E53" s="462"/>
      <c r="F53" s="428">
        <f t="shared" si="7"/>
        <v>3183.7</v>
      </c>
      <c r="G53" s="428">
        <f t="shared" si="7"/>
        <v>3374</v>
      </c>
      <c r="H53" s="428">
        <f t="shared" si="7"/>
        <v>3654</v>
      </c>
      <c r="I53" s="429"/>
      <c r="J53" s="429"/>
      <c r="K53" s="429"/>
      <c r="L53" s="429"/>
      <c r="M53" s="429"/>
      <c r="N53" s="429"/>
      <c r="O53" s="429"/>
      <c r="P53" s="429"/>
      <c r="Q53" s="429"/>
      <c r="R53" s="429"/>
    </row>
    <row r="54" spans="1:18" s="430" customFormat="1" ht="30">
      <c r="A54" s="425" t="s">
        <v>410</v>
      </c>
      <c r="B54" s="461"/>
      <c r="C54" s="462"/>
      <c r="D54" s="462"/>
      <c r="E54" s="427" t="s">
        <v>411</v>
      </c>
      <c r="F54" s="438">
        <v>3183.7</v>
      </c>
      <c r="G54" s="438">
        <v>3374</v>
      </c>
      <c r="H54" s="438">
        <v>3654</v>
      </c>
      <c r="I54" s="429"/>
      <c r="J54" s="429"/>
      <c r="K54" s="429"/>
      <c r="L54" s="429"/>
      <c r="M54" s="429"/>
      <c r="N54" s="429"/>
      <c r="O54" s="429"/>
      <c r="P54" s="429"/>
      <c r="Q54" s="429"/>
      <c r="R54" s="429"/>
    </row>
    <row r="55" spans="1:31" s="436" customFormat="1" ht="15">
      <c r="A55" s="463" t="s">
        <v>332</v>
      </c>
      <c r="B55" s="431"/>
      <c r="C55" s="432" t="s">
        <v>331</v>
      </c>
      <c r="D55" s="432"/>
      <c r="E55" s="432"/>
      <c r="F55" s="433">
        <f aca="true" t="shared" si="8" ref="F55:H57">F56</f>
        <v>50</v>
      </c>
      <c r="G55" s="433">
        <f t="shared" si="8"/>
        <v>50</v>
      </c>
      <c r="H55" s="433">
        <f t="shared" si="8"/>
        <v>50</v>
      </c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</row>
    <row r="56" spans="1:18" s="430" customFormat="1" ht="30">
      <c r="A56" s="425" t="s">
        <v>359</v>
      </c>
      <c r="B56" s="426"/>
      <c r="C56" s="427" t="s">
        <v>240</v>
      </c>
      <c r="D56" s="427"/>
      <c r="E56" s="427"/>
      <c r="F56" s="428">
        <f t="shared" si="8"/>
        <v>50</v>
      </c>
      <c r="G56" s="428">
        <f t="shared" si="8"/>
        <v>50</v>
      </c>
      <c r="H56" s="428">
        <f t="shared" si="8"/>
        <v>50</v>
      </c>
      <c r="I56" s="429"/>
      <c r="J56" s="429"/>
      <c r="K56" s="429"/>
      <c r="L56" s="429"/>
      <c r="M56" s="429"/>
      <c r="N56" s="429"/>
      <c r="O56" s="429"/>
      <c r="P56" s="429"/>
      <c r="Q56" s="429"/>
      <c r="R56" s="429"/>
    </row>
    <row r="57" spans="1:18" s="430" customFormat="1" ht="30">
      <c r="A57" s="425" t="s">
        <v>412</v>
      </c>
      <c r="B57" s="426"/>
      <c r="C57" s="427"/>
      <c r="D57" s="427" t="s">
        <v>413</v>
      </c>
      <c r="E57" s="427"/>
      <c r="F57" s="428">
        <f t="shared" si="8"/>
        <v>50</v>
      </c>
      <c r="G57" s="428">
        <f t="shared" si="8"/>
        <v>50</v>
      </c>
      <c r="H57" s="428">
        <f t="shared" si="8"/>
        <v>50</v>
      </c>
      <c r="I57" s="429"/>
      <c r="J57" s="429"/>
      <c r="K57" s="429"/>
      <c r="L57" s="429"/>
      <c r="M57" s="429"/>
      <c r="N57" s="429"/>
      <c r="O57" s="429"/>
      <c r="P57" s="429"/>
      <c r="Q57" s="429"/>
      <c r="R57" s="429"/>
    </row>
    <row r="58" spans="1:18" s="430" customFormat="1" ht="30">
      <c r="A58" s="425" t="s">
        <v>378</v>
      </c>
      <c r="B58" s="426"/>
      <c r="C58" s="427"/>
      <c r="D58" s="427"/>
      <c r="E58" s="427" t="s">
        <v>379</v>
      </c>
      <c r="F58" s="428">
        <v>50</v>
      </c>
      <c r="G58" s="428">
        <v>50</v>
      </c>
      <c r="H58" s="428">
        <v>50</v>
      </c>
      <c r="I58" s="429"/>
      <c r="J58" s="429"/>
      <c r="K58" s="429"/>
      <c r="L58" s="429"/>
      <c r="M58" s="429"/>
      <c r="N58" s="429"/>
      <c r="O58" s="429"/>
      <c r="P58" s="429"/>
      <c r="Q58" s="429"/>
      <c r="R58" s="429"/>
    </row>
    <row r="59" spans="1:31" s="419" customFormat="1" ht="15">
      <c r="A59" s="413" t="s">
        <v>241</v>
      </c>
      <c r="B59" s="414"/>
      <c r="C59" s="432" t="s">
        <v>242</v>
      </c>
      <c r="D59" s="415"/>
      <c r="E59" s="415"/>
      <c r="F59" s="441">
        <f>F60+F62</f>
        <v>8596.8</v>
      </c>
      <c r="G59" s="441">
        <f>G60+G62</f>
        <v>8747.3</v>
      </c>
      <c r="H59" s="441">
        <f>H60+H62</f>
        <v>9434.4</v>
      </c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</row>
    <row r="60" spans="1:18" s="424" customFormat="1" ht="33" customHeight="1">
      <c r="A60" s="420" t="s">
        <v>408</v>
      </c>
      <c r="B60" s="403"/>
      <c r="C60" s="421"/>
      <c r="D60" s="421" t="s">
        <v>414</v>
      </c>
      <c r="E60" s="421"/>
      <c r="F60" s="422">
        <f>F61</f>
        <v>8217.3</v>
      </c>
      <c r="G60" s="422">
        <f>G61</f>
        <v>8387.3</v>
      </c>
      <c r="H60" s="422">
        <f>H61</f>
        <v>9049.4</v>
      </c>
      <c r="I60" s="423"/>
      <c r="J60" s="423"/>
      <c r="K60" s="423"/>
      <c r="L60" s="423"/>
      <c r="M60" s="423"/>
      <c r="N60" s="423"/>
      <c r="O60" s="423"/>
      <c r="P60" s="423"/>
      <c r="Q60" s="423"/>
      <c r="R60" s="423"/>
    </row>
    <row r="61" spans="1:18" s="430" customFormat="1" ht="30">
      <c r="A61" s="425" t="s">
        <v>410</v>
      </c>
      <c r="B61" s="426"/>
      <c r="C61" s="427"/>
      <c r="D61" s="427"/>
      <c r="E61" s="427" t="s">
        <v>411</v>
      </c>
      <c r="F61" s="438">
        <v>8217.3</v>
      </c>
      <c r="G61" s="438">
        <v>8387.3</v>
      </c>
      <c r="H61" s="438">
        <v>9049.4</v>
      </c>
      <c r="I61" s="429"/>
      <c r="J61" s="429"/>
      <c r="K61" s="429"/>
      <c r="L61" s="429"/>
      <c r="M61" s="429"/>
      <c r="N61" s="429"/>
      <c r="O61" s="429"/>
      <c r="P61" s="429"/>
      <c r="Q61" s="429"/>
      <c r="R61" s="429"/>
    </row>
    <row r="62" spans="1:18" s="424" customFormat="1" ht="33" customHeight="1">
      <c r="A62" s="420" t="s">
        <v>410</v>
      </c>
      <c r="B62" s="403"/>
      <c r="C62" s="421"/>
      <c r="D62" s="421" t="s">
        <v>415</v>
      </c>
      <c r="E62" s="421"/>
      <c r="F62" s="422">
        <f>F63</f>
        <v>379.5</v>
      </c>
      <c r="G62" s="422">
        <f>G63</f>
        <v>360</v>
      </c>
      <c r="H62" s="422">
        <f>H63</f>
        <v>385</v>
      </c>
      <c r="I62" s="423"/>
      <c r="J62" s="423"/>
      <c r="K62" s="423"/>
      <c r="L62" s="423"/>
      <c r="M62" s="423"/>
      <c r="N62" s="423"/>
      <c r="O62" s="423"/>
      <c r="P62" s="423"/>
      <c r="Q62" s="423"/>
      <c r="R62" s="423"/>
    </row>
    <row r="63" spans="1:18" s="430" customFormat="1" ht="30">
      <c r="A63" s="425" t="s">
        <v>410</v>
      </c>
      <c r="B63" s="426"/>
      <c r="C63" s="427"/>
      <c r="D63" s="427"/>
      <c r="E63" s="427" t="s">
        <v>388</v>
      </c>
      <c r="F63" s="438">
        <v>379.5</v>
      </c>
      <c r="G63" s="438">
        <v>360</v>
      </c>
      <c r="H63" s="438">
        <v>385</v>
      </c>
      <c r="I63" s="429"/>
      <c r="J63" s="429"/>
      <c r="K63" s="429"/>
      <c r="L63" s="429"/>
      <c r="M63" s="429"/>
      <c r="N63" s="429"/>
      <c r="O63" s="429"/>
      <c r="P63" s="429"/>
      <c r="Q63" s="429"/>
      <c r="R63" s="429"/>
    </row>
    <row r="64" spans="1:31" s="436" customFormat="1" ht="30">
      <c r="A64" s="463" t="s">
        <v>416</v>
      </c>
      <c r="B64" s="431"/>
      <c r="C64" s="432" t="s">
        <v>333</v>
      </c>
      <c r="D64" s="432"/>
      <c r="E64" s="432"/>
      <c r="F64" s="464">
        <f>F65</f>
        <v>10</v>
      </c>
      <c r="G64" s="464">
        <f>G65</f>
        <v>50</v>
      </c>
      <c r="H64" s="464">
        <f>H65</f>
        <v>100</v>
      </c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</row>
    <row r="65" spans="1:18" s="430" customFormat="1" ht="15">
      <c r="A65" s="425" t="s">
        <v>417</v>
      </c>
      <c r="B65" s="426"/>
      <c r="C65" s="427" t="s">
        <v>335</v>
      </c>
      <c r="D65" s="427"/>
      <c r="E65" s="427"/>
      <c r="F65" s="438">
        <f>F67</f>
        <v>10</v>
      </c>
      <c r="G65" s="438">
        <f>G67</f>
        <v>50</v>
      </c>
      <c r="H65" s="438">
        <f>H67</f>
        <v>100</v>
      </c>
      <c r="I65" s="429"/>
      <c r="J65" s="429"/>
      <c r="K65" s="429"/>
      <c r="L65" s="429"/>
      <c r="M65" s="429"/>
      <c r="N65" s="429"/>
      <c r="O65" s="429"/>
      <c r="P65" s="429"/>
      <c r="Q65" s="429"/>
      <c r="R65" s="429"/>
    </row>
    <row r="66" spans="1:18" s="430" customFormat="1" ht="45">
      <c r="A66" s="425" t="s">
        <v>418</v>
      </c>
      <c r="B66" s="426"/>
      <c r="C66" s="427"/>
      <c r="D66" s="427" t="s">
        <v>419</v>
      </c>
      <c r="E66" s="427"/>
      <c r="F66" s="438">
        <f>F67</f>
        <v>10</v>
      </c>
      <c r="G66" s="438">
        <f>G67</f>
        <v>50</v>
      </c>
      <c r="H66" s="438">
        <f>H67</f>
        <v>100</v>
      </c>
      <c r="I66" s="429"/>
      <c r="J66" s="429"/>
      <c r="K66" s="429"/>
      <c r="L66" s="429"/>
      <c r="M66" s="429"/>
      <c r="N66" s="429"/>
      <c r="O66" s="429"/>
      <c r="P66" s="429"/>
      <c r="Q66" s="429"/>
      <c r="R66" s="429"/>
    </row>
    <row r="67" spans="1:18" s="430" customFormat="1" ht="30">
      <c r="A67" s="425" t="s">
        <v>378</v>
      </c>
      <c r="B67" s="426"/>
      <c r="C67" s="427"/>
      <c r="D67" s="427"/>
      <c r="E67" s="427" t="s">
        <v>379</v>
      </c>
      <c r="F67" s="438">
        <v>10</v>
      </c>
      <c r="G67" s="438">
        <v>50</v>
      </c>
      <c r="H67" s="438">
        <v>100</v>
      </c>
      <c r="I67" s="429"/>
      <c r="J67" s="429"/>
      <c r="K67" s="429"/>
      <c r="L67" s="429"/>
      <c r="M67" s="429"/>
      <c r="N67" s="429"/>
      <c r="O67" s="429"/>
      <c r="P67" s="429"/>
      <c r="Q67" s="429"/>
      <c r="R67" s="429"/>
    </row>
    <row r="68" spans="1:31" s="436" customFormat="1" ht="15">
      <c r="A68" s="463" t="s">
        <v>340</v>
      </c>
      <c r="B68" s="431"/>
      <c r="C68" s="432" t="s">
        <v>339</v>
      </c>
      <c r="D68" s="432"/>
      <c r="E68" s="432"/>
      <c r="F68" s="464">
        <f>F69+F72</f>
        <v>32</v>
      </c>
      <c r="G68" s="464">
        <f>G69+G72</f>
        <v>32</v>
      </c>
      <c r="H68" s="464">
        <f>H69+H72</f>
        <v>32</v>
      </c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</row>
    <row r="69" spans="1:31" s="436" customFormat="1" ht="15">
      <c r="A69" s="453" t="s">
        <v>247</v>
      </c>
      <c r="B69" s="465"/>
      <c r="C69" s="454" t="s">
        <v>248</v>
      </c>
      <c r="D69" s="466"/>
      <c r="E69" s="466"/>
      <c r="F69" s="467">
        <f aca="true" t="shared" si="9" ref="F69:H70">F70</f>
        <v>22</v>
      </c>
      <c r="G69" s="467">
        <f t="shared" si="9"/>
        <v>22</v>
      </c>
      <c r="H69" s="467">
        <f t="shared" si="9"/>
        <v>22</v>
      </c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5"/>
      <c r="T69" s="435"/>
      <c r="U69" s="435"/>
      <c r="V69" s="435"/>
      <c r="W69" s="435"/>
      <c r="X69" s="435"/>
      <c r="Y69" s="435"/>
      <c r="Z69" s="435"/>
      <c r="AA69" s="435"/>
      <c r="AB69" s="435"/>
      <c r="AC69" s="435"/>
      <c r="AD69" s="435"/>
      <c r="AE69" s="435"/>
    </row>
    <row r="70" spans="1:31" s="436" customFormat="1" ht="45">
      <c r="A70" s="453" t="s">
        <v>420</v>
      </c>
      <c r="B70" s="465"/>
      <c r="C70" s="466"/>
      <c r="D70" s="454" t="s">
        <v>421</v>
      </c>
      <c r="E70" s="466"/>
      <c r="F70" s="467">
        <f t="shared" si="9"/>
        <v>22</v>
      </c>
      <c r="G70" s="467">
        <f t="shared" si="9"/>
        <v>22</v>
      </c>
      <c r="H70" s="467">
        <f t="shared" si="9"/>
        <v>22</v>
      </c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  <c r="AD70" s="435"/>
      <c r="AE70" s="435"/>
    </row>
    <row r="71" spans="1:31" s="436" customFormat="1" ht="15">
      <c r="A71" s="453" t="s">
        <v>260</v>
      </c>
      <c r="B71" s="465"/>
      <c r="C71" s="466"/>
      <c r="D71" s="466"/>
      <c r="E71" s="454" t="s">
        <v>422</v>
      </c>
      <c r="F71" s="467">
        <v>22</v>
      </c>
      <c r="G71" s="467">
        <v>22</v>
      </c>
      <c r="H71" s="467">
        <v>22</v>
      </c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5"/>
      <c r="T71" s="435"/>
      <c r="U71" s="435"/>
      <c r="V71" s="435"/>
      <c r="W71" s="435"/>
      <c r="X71" s="435"/>
      <c r="Y71" s="435"/>
      <c r="Z71" s="435"/>
      <c r="AA71" s="435"/>
      <c r="AB71" s="435"/>
      <c r="AC71" s="435"/>
      <c r="AD71" s="435"/>
      <c r="AE71" s="435"/>
    </row>
    <row r="72" spans="1:18" s="430" customFormat="1" ht="15">
      <c r="A72" s="425" t="s">
        <v>252</v>
      </c>
      <c r="B72" s="426"/>
      <c r="C72" s="427" t="s">
        <v>253</v>
      </c>
      <c r="D72" s="427"/>
      <c r="E72" s="427"/>
      <c r="F72" s="438">
        <f aca="true" t="shared" si="10" ref="F72:H73">F73</f>
        <v>10</v>
      </c>
      <c r="G72" s="438">
        <f t="shared" si="10"/>
        <v>10</v>
      </c>
      <c r="H72" s="438">
        <f t="shared" si="10"/>
        <v>10</v>
      </c>
      <c r="I72" s="429"/>
      <c r="J72" s="429"/>
      <c r="K72" s="429"/>
      <c r="L72" s="429"/>
      <c r="M72" s="429"/>
      <c r="N72" s="429"/>
      <c r="O72" s="429"/>
      <c r="P72" s="429"/>
      <c r="Q72" s="429"/>
      <c r="R72" s="429"/>
    </row>
    <row r="73" spans="1:18" s="430" customFormat="1" ht="15">
      <c r="A73" s="425" t="s">
        <v>260</v>
      </c>
      <c r="B73" s="426"/>
      <c r="C73" s="427"/>
      <c r="D73" s="427" t="s">
        <v>423</v>
      </c>
      <c r="E73" s="427"/>
      <c r="F73" s="438">
        <f t="shared" si="10"/>
        <v>10</v>
      </c>
      <c r="G73" s="438">
        <f t="shared" si="10"/>
        <v>10</v>
      </c>
      <c r="H73" s="438">
        <f t="shared" si="10"/>
        <v>10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</row>
    <row r="74" spans="1:18" s="430" customFormat="1" ht="15">
      <c r="A74" s="425" t="s">
        <v>260</v>
      </c>
      <c r="B74" s="426"/>
      <c r="C74" s="427"/>
      <c r="D74" s="427"/>
      <c r="E74" s="427" t="s">
        <v>422</v>
      </c>
      <c r="F74" s="438">
        <v>10</v>
      </c>
      <c r="G74" s="438">
        <v>10</v>
      </c>
      <c r="H74" s="438">
        <v>10</v>
      </c>
      <c r="I74" s="429"/>
      <c r="J74" s="429"/>
      <c r="K74" s="429"/>
      <c r="L74" s="429"/>
      <c r="M74" s="429"/>
      <c r="N74" s="429"/>
      <c r="O74" s="429"/>
      <c r="P74" s="429"/>
      <c r="Q74" s="429"/>
      <c r="R74" s="429"/>
    </row>
    <row r="75" spans="1:18" s="430" customFormat="1" ht="15">
      <c r="A75" s="463" t="s">
        <v>79</v>
      </c>
      <c r="B75" s="431"/>
      <c r="C75" s="432" t="s">
        <v>424</v>
      </c>
      <c r="D75" s="432"/>
      <c r="E75" s="432"/>
      <c r="F75" s="464">
        <f>F76+F79</f>
        <v>1300</v>
      </c>
      <c r="G75" s="464">
        <f>G76+G79</f>
        <v>1413</v>
      </c>
      <c r="H75" s="464">
        <f>H76+H79</f>
        <v>1300</v>
      </c>
      <c r="I75" s="429"/>
      <c r="J75" s="429"/>
      <c r="K75" s="429"/>
      <c r="L75" s="429"/>
      <c r="M75" s="429"/>
      <c r="N75" s="429"/>
      <c r="O75" s="429"/>
      <c r="P75" s="429"/>
      <c r="Q75" s="429"/>
      <c r="R75" s="429"/>
    </row>
    <row r="76" spans="1:8" s="430" customFormat="1" ht="45">
      <c r="A76" s="455" t="s">
        <v>425</v>
      </c>
      <c r="B76" s="456"/>
      <c r="C76" s="457" t="s">
        <v>362</v>
      </c>
      <c r="D76" s="457"/>
      <c r="E76" s="457"/>
      <c r="F76" s="468">
        <f aca="true" t="shared" si="11" ref="F76:H77">F77</f>
        <v>0</v>
      </c>
      <c r="G76" s="468">
        <f t="shared" si="11"/>
        <v>0</v>
      </c>
      <c r="H76" s="468">
        <f t="shared" si="11"/>
        <v>0</v>
      </c>
    </row>
    <row r="77" spans="1:8" s="430" customFormat="1" ht="60">
      <c r="A77" s="420" t="s">
        <v>426</v>
      </c>
      <c r="B77" s="456"/>
      <c r="C77" s="427"/>
      <c r="D77" s="421" t="s">
        <v>427</v>
      </c>
      <c r="E77" s="421"/>
      <c r="F77" s="443">
        <f t="shared" si="11"/>
        <v>0</v>
      </c>
      <c r="G77" s="443">
        <f t="shared" si="11"/>
        <v>0</v>
      </c>
      <c r="H77" s="443">
        <f t="shared" si="11"/>
        <v>0</v>
      </c>
    </row>
    <row r="78" spans="1:8" s="430" customFormat="1" ht="15">
      <c r="A78" s="425" t="s">
        <v>363</v>
      </c>
      <c r="B78" s="456"/>
      <c r="C78" s="427"/>
      <c r="D78" s="427"/>
      <c r="E78" s="427" t="s">
        <v>428</v>
      </c>
      <c r="F78" s="438"/>
      <c r="G78" s="438"/>
      <c r="H78" s="438"/>
    </row>
    <row r="79" spans="1:18" s="435" customFormat="1" ht="15">
      <c r="A79" s="455" t="s">
        <v>34</v>
      </c>
      <c r="B79" s="456"/>
      <c r="C79" s="457" t="s">
        <v>361</v>
      </c>
      <c r="D79" s="457"/>
      <c r="E79" s="457"/>
      <c r="F79" s="468">
        <f aca="true" t="shared" si="12" ref="F79:H80">F80</f>
        <v>1300</v>
      </c>
      <c r="G79" s="468">
        <f t="shared" si="12"/>
        <v>1413</v>
      </c>
      <c r="H79" s="468">
        <f t="shared" si="12"/>
        <v>1300</v>
      </c>
      <c r="I79" s="434"/>
      <c r="J79" s="434"/>
      <c r="K79" s="434"/>
      <c r="L79" s="434"/>
      <c r="M79" s="434"/>
      <c r="N79" s="434"/>
      <c r="O79" s="434"/>
      <c r="P79" s="434"/>
      <c r="Q79" s="434"/>
      <c r="R79" s="434"/>
    </row>
    <row r="80" spans="1:18" s="430" customFormat="1" ht="135">
      <c r="A80" s="425" t="s">
        <v>429</v>
      </c>
      <c r="B80" s="426"/>
      <c r="C80" s="427"/>
      <c r="D80" s="427" t="s">
        <v>430</v>
      </c>
      <c r="E80" s="427"/>
      <c r="F80" s="438">
        <f t="shared" si="12"/>
        <v>1300</v>
      </c>
      <c r="G80" s="438">
        <f t="shared" si="12"/>
        <v>1413</v>
      </c>
      <c r="H80" s="438">
        <f t="shared" si="12"/>
        <v>1300</v>
      </c>
      <c r="I80" s="429"/>
      <c r="J80" s="429"/>
      <c r="K80" s="429"/>
      <c r="L80" s="429"/>
      <c r="M80" s="429"/>
      <c r="N80" s="429"/>
      <c r="O80" s="429"/>
      <c r="P80" s="429"/>
      <c r="Q80" s="429"/>
      <c r="R80" s="429"/>
    </row>
    <row r="81" spans="1:18" s="430" customFormat="1" ht="15">
      <c r="A81" s="425" t="s">
        <v>34</v>
      </c>
      <c r="B81" s="426"/>
      <c r="C81" s="427"/>
      <c r="D81" s="427"/>
      <c r="E81" s="427" t="s">
        <v>431</v>
      </c>
      <c r="F81" s="438">
        <v>1300</v>
      </c>
      <c r="G81" s="438">
        <v>1413</v>
      </c>
      <c r="H81" s="438">
        <v>1300</v>
      </c>
      <c r="I81" s="429"/>
      <c r="J81" s="429"/>
      <c r="K81" s="429"/>
      <c r="L81" s="429"/>
      <c r="M81" s="429"/>
      <c r="N81" s="429"/>
      <c r="O81" s="429"/>
      <c r="P81" s="429"/>
      <c r="Q81" s="429"/>
      <c r="R81" s="429"/>
    </row>
    <row r="82" spans="1:18" s="418" customFormat="1" ht="14.25">
      <c r="A82" s="469" t="s">
        <v>42</v>
      </c>
      <c r="B82" s="470"/>
      <c r="C82" s="470"/>
      <c r="D82" s="470"/>
      <c r="E82" s="470"/>
      <c r="F82" s="471">
        <f>F8</f>
        <v>26798.2707</v>
      </c>
      <c r="G82" s="472">
        <f>G8</f>
        <v>27131</v>
      </c>
      <c r="H82" s="473">
        <f>H8</f>
        <v>29108</v>
      </c>
      <c r="I82" s="417"/>
      <c r="J82" s="417"/>
      <c r="K82" s="417"/>
      <c r="L82" s="417"/>
      <c r="M82" s="417"/>
      <c r="N82" s="417"/>
      <c r="O82" s="417"/>
      <c r="P82" s="417"/>
      <c r="Q82" s="417"/>
      <c r="R82" s="417"/>
    </row>
    <row r="83" spans="1:18" s="480" customFormat="1" ht="42.75">
      <c r="A83" s="474" t="s">
        <v>364</v>
      </c>
      <c r="B83" s="475"/>
      <c r="C83" s="476"/>
      <c r="D83" s="476"/>
      <c r="E83" s="476"/>
      <c r="F83" s="477">
        <v>400.80263</v>
      </c>
      <c r="G83" s="478">
        <v>600</v>
      </c>
      <c r="H83" s="478">
        <v>600</v>
      </c>
      <c r="I83" s="479"/>
      <c r="J83" s="479"/>
      <c r="K83" s="479"/>
      <c r="L83" s="479"/>
      <c r="M83" s="479"/>
      <c r="N83" s="479"/>
      <c r="O83" s="479"/>
      <c r="P83" s="479"/>
      <c r="Q83" s="479"/>
      <c r="R83" s="479"/>
    </row>
    <row r="84" spans="1:18" s="480" customFormat="1" ht="31.5" customHeight="1">
      <c r="A84" s="481" t="s">
        <v>365</v>
      </c>
      <c r="B84" s="482"/>
      <c r="C84" s="483"/>
      <c r="D84" s="476"/>
      <c r="E84" s="476"/>
      <c r="F84" s="478"/>
      <c r="G84" s="478">
        <f>F82*2.5/100</f>
        <v>669.9567675</v>
      </c>
      <c r="H84" s="478">
        <f>G82*5/100</f>
        <v>1356.55</v>
      </c>
      <c r="I84" s="479"/>
      <c r="J84" s="479"/>
      <c r="K84" s="479"/>
      <c r="L84" s="479"/>
      <c r="M84" s="479"/>
      <c r="N84" s="479"/>
      <c r="O84" s="479"/>
      <c r="P84" s="479"/>
      <c r="Q84" s="479"/>
      <c r="R84" s="479"/>
    </row>
    <row r="85" spans="1:18" s="490" customFormat="1" ht="15.75">
      <c r="A85" s="484" t="s">
        <v>366</v>
      </c>
      <c r="B85" s="485"/>
      <c r="C85" s="486"/>
      <c r="D85" s="486"/>
      <c r="E85" s="486"/>
      <c r="F85" s="487">
        <f>F82+F83</f>
        <v>27199.07333</v>
      </c>
      <c r="G85" s="488">
        <f>G82+G83</f>
        <v>27731</v>
      </c>
      <c r="H85" s="488">
        <f>H82+H83</f>
        <v>29708</v>
      </c>
      <c r="I85" s="489"/>
      <c r="J85" s="489"/>
      <c r="K85" s="489"/>
      <c r="L85" s="489"/>
      <c r="M85" s="489"/>
      <c r="N85" s="489"/>
      <c r="O85" s="489"/>
      <c r="P85" s="489"/>
      <c r="Q85" s="489"/>
      <c r="R85" s="489"/>
    </row>
    <row r="86" spans="1:6" ht="15.75">
      <c r="A86" s="395"/>
      <c r="B86" s="491"/>
      <c r="C86" s="491"/>
      <c r="D86" s="491"/>
      <c r="E86" s="491"/>
      <c r="F86" s="492"/>
    </row>
    <row r="87" spans="1:6" ht="15.75">
      <c r="A87" s="395"/>
      <c r="B87" s="491"/>
      <c r="C87" s="491"/>
      <c r="D87" s="491"/>
      <c r="E87" s="491"/>
      <c r="F87" s="492"/>
    </row>
    <row r="88" spans="1:6" ht="15.75">
      <c r="A88" s="395"/>
      <c r="B88" s="491"/>
      <c r="C88" s="491"/>
      <c r="D88" s="491"/>
      <c r="E88" s="491"/>
      <c r="F88" s="492"/>
    </row>
    <row r="89" spans="1:6" ht="15.75">
      <c r="A89" s="395"/>
      <c r="B89" s="491"/>
      <c r="C89" s="491"/>
      <c r="D89" s="491"/>
      <c r="E89" s="491"/>
      <c r="F89" s="492"/>
    </row>
    <row r="90" spans="1:6" ht="15.75">
      <c r="A90" s="395"/>
      <c r="B90" s="491"/>
      <c r="C90" s="491"/>
      <c r="D90" s="491"/>
      <c r="E90" s="491"/>
      <c r="F90" s="492"/>
    </row>
    <row r="91" spans="1:6" ht="15.75">
      <c r="A91" s="395"/>
      <c r="B91" s="491"/>
      <c r="C91" s="491"/>
      <c r="D91" s="491"/>
      <c r="E91" s="491"/>
      <c r="F91" s="492"/>
    </row>
    <row r="92" spans="1:6" ht="15.75">
      <c r="A92" s="395"/>
      <c r="B92" s="491"/>
      <c r="C92" s="491"/>
      <c r="D92" s="491"/>
      <c r="E92" s="491"/>
      <c r="F92" s="492"/>
    </row>
    <row r="93" spans="1:6" ht="15.75">
      <c r="A93" s="395"/>
      <c r="B93" s="491"/>
      <c r="C93" s="491"/>
      <c r="D93" s="491"/>
      <c r="E93" s="491"/>
      <c r="F93" s="492"/>
    </row>
    <row r="94" spans="1:6" ht="15.75">
      <c r="A94" s="395"/>
      <c r="B94" s="491"/>
      <c r="C94" s="491"/>
      <c r="D94" s="491"/>
      <c r="E94" s="491"/>
      <c r="F94" s="492"/>
    </row>
    <row r="95" spans="1:6" ht="15.75">
      <c r="A95" s="395"/>
      <c r="B95" s="491"/>
      <c r="C95" s="491"/>
      <c r="D95" s="491"/>
      <c r="E95" s="491"/>
      <c r="F95" s="492"/>
    </row>
    <row r="96" spans="1:6" ht="15.75">
      <c r="A96" s="395"/>
      <c r="B96" s="491"/>
      <c r="C96" s="491"/>
      <c r="D96" s="491"/>
      <c r="E96" s="491"/>
      <c r="F96" s="492"/>
    </row>
    <row r="97" spans="1:6" ht="15.75">
      <c r="A97" s="395"/>
      <c r="B97" s="491"/>
      <c r="C97" s="491"/>
      <c r="D97" s="491"/>
      <c r="E97" s="491"/>
      <c r="F97" s="492"/>
    </row>
    <row r="98" spans="1:6" ht="15.75">
      <c r="A98" s="395"/>
      <c r="B98" s="491"/>
      <c r="C98" s="491"/>
      <c r="D98" s="491"/>
      <c r="E98" s="491"/>
      <c r="F98" s="492"/>
    </row>
    <row r="99" spans="1:6" ht="15.75">
      <c r="A99" s="395"/>
      <c r="B99" s="491"/>
      <c r="C99" s="491"/>
      <c r="D99" s="491"/>
      <c r="E99" s="491"/>
      <c r="F99" s="492"/>
    </row>
    <row r="100" spans="1:6" ht="15.75">
      <c r="A100" s="395"/>
      <c r="B100" s="491"/>
      <c r="C100" s="491"/>
      <c r="D100" s="491"/>
      <c r="E100" s="491"/>
      <c r="F100" s="492"/>
    </row>
    <row r="101" spans="1:6" ht="15.75">
      <c r="A101" s="395"/>
      <c r="B101" s="491"/>
      <c r="C101" s="491"/>
      <c r="D101" s="491"/>
      <c r="E101" s="491"/>
      <c r="F101" s="492"/>
    </row>
    <row r="102" spans="1:6" ht="15.75">
      <c r="A102" s="395"/>
      <c r="B102" s="491"/>
      <c r="C102" s="491"/>
      <c r="D102" s="491"/>
      <c r="E102" s="491"/>
      <c r="F102" s="492"/>
    </row>
    <row r="103" spans="1:6" ht="15.75">
      <c r="A103" s="395"/>
      <c r="B103" s="491"/>
      <c r="C103" s="491"/>
      <c r="D103" s="491"/>
      <c r="E103" s="491"/>
      <c r="F103" s="492"/>
    </row>
    <row r="104" spans="1:6" ht="15.75">
      <c r="A104" s="395"/>
      <c r="B104" s="491"/>
      <c r="C104" s="491"/>
      <c r="D104" s="491"/>
      <c r="E104" s="491"/>
      <c r="F104" s="492"/>
    </row>
    <row r="105" spans="1:6" ht="15.75">
      <c r="A105" s="395"/>
      <c r="B105" s="491"/>
      <c r="C105" s="491"/>
      <c r="D105" s="491"/>
      <c r="E105" s="491"/>
      <c r="F105" s="492"/>
    </row>
    <row r="106" spans="1:6" ht="15.75">
      <c r="A106" s="395"/>
      <c r="B106" s="491"/>
      <c r="C106" s="491"/>
      <c r="D106" s="491"/>
      <c r="E106" s="491"/>
      <c r="F106" s="492"/>
    </row>
    <row r="107" spans="1:6" ht="15.75">
      <c r="A107" s="395"/>
      <c r="B107" s="491"/>
      <c r="C107" s="491"/>
      <c r="D107" s="491"/>
      <c r="E107" s="491"/>
      <c r="F107" s="492"/>
    </row>
    <row r="108" spans="1:6" ht="15.75">
      <c r="A108" s="395"/>
      <c r="B108" s="491"/>
      <c r="C108" s="491"/>
      <c r="D108" s="491"/>
      <c r="E108" s="491"/>
      <c r="F108" s="492"/>
    </row>
    <row r="109" spans="1:6" ht="15.75">
      <c r="A109" s="395"/>
      <c r="B109" s="491"/>
      <c r="C109" s="491"/>
      <c r="D109" s="491"/>
      <c r="E109" s="491"/>
      <c r="F109" s="492"/>
    </row>
    <row r="110" spans="1:6" ht="15.75">
      <c r="A110" s="395"/>
      <c r="B110" s="491"/>
      <c r="C110" s="491"/>
      <c r="D110" s="491"/>
      <c r="E110" s="491"/>
      <c r="F110" s="492"/>
    </row>
    <row r="111" spans="1:6" ht="15.75">
      <c r="A111" s="395"/>
      <c r="B111" s="491"/>
      <c r="C111" s="491"/>
      <c r="D111" s="491"/>
      <c r="E111" s="491"/>
      <c r="F111" s="492"/>
    </row>
    <row r="112" spans="1:6" ht="15.75">
      <c r="A112" s="395"/>
      <c r="B112" s="491"/>
      <c r="C112" s="491"/>
      <c r="D112" s="491"/>
      <c r="E112" s="491"/>
      <c r="F112" s="492"/>
    </row>
    <row r="113" spans="1:6" ht="15.75">
      <c r="A113" s="395"/>
      <c r="B113" s="491"/>
      <c r="C113" s="491"/>
      <c r="D113" s="491"/>
      <c r="E113" s="491"/>
      <c r="F113" s="492"/>
    </row>
    <row r="114" spans="1:6" ht="15.75">
      <c r="A114" s="395"/>
      <c r="B114" s="491"/>
      <c r="C114" s="491"/>
      <c r="D114" s="491"/>
      <c r="E114" s="491"/>
      <c r="F114" s="492"/>
    </row>
    <row r="115" spans="1:6" ht="15.75">
      <c r="A115" s="395"/>
      <c r="B115" s="491"/>
      <c r="C115" s="491"/>
      <c r="D115" s="491"/>
      <c r="E115" s="491"/>
      <c r="F115" s="492"/>
    </row>
    <row r="116" spans="1:6" ht="15.75">
      <c r="A116" s="395"/>
      <c r="B116" s="491"/>
      <c r="C116" s="491"/>
      <c r="D116" s="491"/>
      <c r="E116" s="491"/>
      <c r="F116" s="492"/>
    </row>
    <row r="117" spans="1:6" ht="15.75">
      <c r="A117" s="395"/>
      <c r="B117" s="491"/>
      <c r="C117" s="491"/>
      <c r="D117" s="491"/>
      <c r="E117" s="491"/>
      <c r="F117" s="492"/>
    </row>
    <row r="118" spans="1:6" ht="15.75">
      <c r="A118" s="395"/>
      <c r="B118" s="491"/>
      <c r="C118" s="491"/>
      <c r="D118" s="491"/>
      <c r="E118" s="491"/>
      <c r="F118" s="492"/>
    </row>
    <row r="119" spans="1:6" ht="15.75">
      <c r="A119" s="395"/>
      <c r="B119" s="491"/>
      <c r="C119" s="491"/>
      <c r="D119" s="491"/>
      <c r="E119" s="491"/>
      <c r="F119" s="492"/>
    </row>
    <row r="120" spans="1:6" ht="15.75">
      <c r="A120" s="395"/>
      <c r="B120" s="491"/>
      <c r="C120" s="491"/>
      <c r="D120" s="491"/>
      <c r="E120" s="491"/>
      <c r="F120" s="492"/>
    </row>
    <row r="121" spans="1:6" ht="15.75">
      <c r="A121" s="395"/>
      <c r="B121" s="491"/>
      <c r="C121" s="491"/>
      <c r="D121" s="491"/>
      <c r="E121" s="491"/>
      <c r="F121" s="492"/>
    </row>
    <row r="122" spans="1:6" ht="15.75">
      <c r="A122" s="395"/>
      <c r="B122" s="491"/>
      <c r="C122" s="491"/>
      <c r="D122" s="491"/>
      <c r="E122" s="491"/>
      <c r="F122" s="492"/>
    </row>
    <row r="123" spans="1:6" ht="15.75">
      <c r="A123" s="395"/>
      <c r="B123" s="491"/>
      <c r="C123" s="491"/>
      <c r="D123" s="491"/>
      <c r="E123" s="491"/>
      <c r="F123" s="492"/>
    </row>
    <row r="124" spans="1:6" ht="15.75">
      <c r="A124" s="395"/>
      <c r="B124" s="491"/>
      <c r="C124" s="491"/>
      <c r="D124" s="491"/>
      <c r="E124" s="491"/>
      <c r="F124" s="492"/>
    </row>
    <row r="125" spans="1:6" ht="15.75">
      <c r="A125" s="395"/>
      <c r="B125" s="491"/>
      <c r="C125" s="491"/>
      <c r="D125" s="491"/>
      <c r="E125" s="491"/>
      <c r="F125" s="492"/>
    </row>
    <row r="126" spans="1:6" ht="15.75">
      <c r="A126" s="395"/>
      <c r="B126" s="491"/>
      <c r="C126" s="491"/>
      <c r="D126" s="491"/>
      <c r="E126" s="491"/>
      <c r="F126" s="492"/>
    </row>
    <row r="127" spans="1:6" ht="15.75">
      <c r="A127" s="395"/>
      <c r="B127" s="491"/>
      <c r="C127" s="491"/>
      <c r="D127" s="491"/>
      <c r="E127" s="491"/>
      <c r="F127" s="492"/>
    </row>
    <row r="128" spans="1:6" ht="15.75">
      <c r="A128" s="395"/>
      <c r="B128" s="491"/>
      <c r="C128" s="491"/>
      <c r="D128" s="491"/>
      <c r="E128" s="491"/>
      <c r="F128" s="492"/>
    </row>
    <row r="129" spans="1:6" ht="15.75">
      <c r="A129" s="395"/>
      <c r="B129" s="491"/>
      <c r="C129" s="491"/>
      <c r="D129" s="491"/>
      <c r="E129" s="491"/>
      <c r="F129" s="492"/>
    </row>
    <row r="130" spans="1:6" ht="15.75">
      <c r="A130" s="395"/>
      <c r="B130" s="491"/>
      <c r="C130" s="491"/>
      <c r="D130" s="491"/>
      <c r="E130" s="491"/>
      <c r="F130" s="492"/>
    </row>
    <row r="131" spans="1:6" ht="15.75">
      <c r="A131" s="395"/>
      <c r="B131" s="491"/>
      <c r="C131" s="491"/>
      <c r="D131" s="491"/>
      <c r="E131" s="491"/>
      <c r="F131" s="492"/>
    </row>
    <row r="132" spans="1:6" ht="15.75">
      <c r="A132" s="395"/>
      <c r="B132" s="491"/>
      <c r="C132" s="491"/>
      <c r="D132" s="491"/>
      <c r="E132" s="491"/>
      <c r="F132" s="492"/>
    </row>
    <row r="133" spans="1:6" ht="15.75">
      <c r="A133" s="395"/>
      <c r="B133" s="491"/>
      <c r="C133" s="491"/>
      <c r="D133" s="491"/>
      <c r="E133" s="491"/>
      <c r="F133" s="492"/>
    </row>
    <row r="134" spans="1:6" ht="15.75">
      <c r="A134" s="395"/>
      <c r="B134" s="491"/>
      <c r="C134" s="491"/>
      <c r="D134" s="491"/>
      <c r="E134" s="491"/>
      <c r="F134" s="492"/>
    </row>
    <row r="135" spans="1:6" ht="15.75">
      <c r="A135" s="395"/>
      <c r="B135" s="491"/>
      <c r="C135" s="491"/>
      <c r="D135" s="491"/>
      <c r="E135" s="491"/>
      <c r="F135" s="492"/>
    </row>
    <row r="136" spans="1:6" ht="15.75">
      <c r="A136" s="395"/>
      <c r="B136" s="491"/>
      <c r="C136" s="491"/>
      <c r="D136" s="491"/>
      <c r="E136" s="491"/>
      <c r="F136" s="492"/>
    </row>
    <row r="137" spans="1:6" ht="15.75">
      <c r="A137" s="395"/>
      <c r="B137" s="491"/>
      <c r="C137" s="491"/>
      <c r="D137" s="491"/>
      <c r="E137" s="491"/>
      <c r="F137" s="492"/>
    </row>
    <row r="138" spans="1:6" ht="15.75">
      <c r="A138" s="395"/>
      <c r="B138" s="491"/>
      <c r="C138" s="491"/>
      <c r="D138" s="491"/>
      <c r="E138" s="491"/>
      <c r="F138" s="492"/>
    </row>
    <row r="139" spans="1:6" ht="15.75">
      <c r="A139" s="395"/>
      <c r="B139" s="491"/>
      <c r="C139" s="491"/>
      <c r="D139" s="491"/>
      <c r="E139" s="491"/>
      <c r="F139" s="492"/>
    </row>
    <row r="140" spans="1:6" ht="15.75">
      <c r="A140" s="395"/>
      <c r="B140" s="491"/>
      <c r="C140" s="491"/>
      <c r="D140" s="491"/>
      <c r="E140" s="491"/>
      <c r="F140" s="492"/>
    </row>
    <row r="141" spans="1:6" ht="15.75">
      <c r="A141" s="395"/>
      <c r="B141" s="491"/>
      <c r="C141" s="491"/>
      <c r="D141" s="491"/>
      <c r="E141" s="491"/>
      <c r="F141" s="492"/>
    </row>
    <row r="142" spans="1:6" ht="15.75">
      <c r="A142" s="395"/>
      <c r="B142" s="491"/>
      <c r="C142" s="491"/>
      <c r="D142" s="491"/>
      <c r="E142" s="491"/>
      <c r="F142" s="492"/>
    </row>
    <row r="143" spans="1:6" ht="15.75">
      <c r="A143" s="395"/>
      <c r="B143" s="491"/>
      <c r="C143" s="491"/>
      <c r="D143" s="491"/>
      <c r="E143" s="491"/>
      <c r="F143" s="492"/>
    </row>
    <row r="144" spans="1:6" ht="15.75">
      <c r="A144" s="395"/>
      <c r="B144" s="491"/>
      <c r="C144" s="491"/>
      <c r="D144" s="491"/>
      <c r="E144" s="491"/>
      <c r="F144" s="492"/>
    </row>
    <row r="145" spans="1:6" ht="15.75">
      <c r="A145" s="395"/>
      <c r="B145" s="491"/>
      <c r="C145" s="491"/>
      <c r="D145" s="491"/>
      <c r="E145" s="491"/>
      <c r="F145" s="492"/>
    </row>
    <row r="146" spans="1:6" ht="15.75">
      <c r="A146" s="395"/>
      <c r="B146" s="491"/>
      <c r="C146" s="491"/>
      <c r="D146" s="491"/>
      <c r="E146" s="491"/>
      <c r="F146" s="492"/>
    </row>
    <row r="147" spans="1:6" ht="15.75">
      <c r="A147" s="395"/>
      <c r="B147" s="491"/>
      <c r="C147" s="491"/>
      <c r="D147" s="491"/>
      <c r="E147" s="491"/>
      <c r="F147" s="492"/>
    </row>
    <row r="148" spans="1:6" ht="15.75">
      <c r="A148" s="395"/>
      <c r="B148" s="491"/>
      <c r="C148" s="491"/>
      <c r="D148" s="491"/>
      <c r="E148" s="491"/>
      <c r="F148" s="492"/>
    </row>
    <row r="149" spans="1:6" ht="15.75">
      <c r="A149" s="395"/>
      <c r="B149" s="491"/>
      <c r="C149" s="491"/>
      <c r="D149" s="491"/>
      <c r="E149" s="491"/>
      <c r="F149" s="492"/>
    </row>
    <row r="150" spans="1:6" ht="15.75">
      <c r="A150" s="395"/>
      <c r="B150" s="491"/>
      <c r="C150" s="491"/>
      <c r="D150" s="491"/>
      <c r="E150" s="491"/>
      <c r="F150" s="492"/>
    </row>
    <row r="151" spans="1:6" ht="15.75">
      <c r="A151" s="395"/>
      <c r="B151" s="491"/>
      <c r="C151" s="491"/>
      <c r="D151" s="491"/>
      <c r="E151" s="491"/>
      <c r="F151" s="492"/>
    </row>
    <row r="152" spans="1:6" ht="15.75">
      <c r="A152" s="395"/>
      <c r="B152" s="491"/>
      <c r="C152" s="491"/>
      <c r="D152" s="491"/>
      <c r="E152" s="491"/>
      <c r="F152" s="492"/>
    </row>
    <row r="153" spans="1:6" ht="15.75">
      <c r="A153" s="395"/>
      <c r="B153" s="491"/>
      <c r="C153" s="491"/>
      <c r="D153" s="491"/>
      <c r="E153" s="491"/>
      <c r="F153" s="492"/>
    </row>
    <row r="154" spans="1:6" ht="15.75">
      <c r="A154" s="395"/>
      <c r="B154" s="491"/>
      <c r="C154" s="491"/>
      <c r="D154" s="491"/>
      <c r="E154" s="491"/>
      <c r="F154" s="492"/>
    </row>
    <row r="155" spans="1:6" ht="15.75">
      <c r="A155" s="395"/>
      <c r="B155" s="491"/>
      <c r="C155" s="491"/>
      <c r="D155" s="491"/>
      <c r="E155" s="491"/>
      <c r="F155" s="492"/>
    </row>
    <row r="156" spans="1:6" ht="15.75">
      <c r="A156" s="395"/>
      <c r="B156" s="491"/>
      <c r="C156" s="491"/>
      <c r="D156" s="491"/>
      <c r="E156" s="491"/>
      <c r="F156" s="492"/>
    </row>
    <row r="157" spans="1:6" ht="15.75">
      <c r="A157" s="395"/>
      <c r="B157" s="491"/>
      <c r="C157" s="491"/>
      <c r="D157" s="491"/>
      <c r="E157" s="491"/>
      <c r="F157" s="492"/>
    </row>
    <row r="158" spans="1:6" ht="15.75">
      <c r="A158" s="395"/>
      <c r="B158" s="491"/>
      <c r="C158" s="491"/>
      <c r="D158" s="491"/>
      <c r="E158" s="491"/>
      <c r="F158" s="492"/>
    </row>
    <row r="159" spans="1:6" ht="15.75">
      <c r="A159" s="395"/>
      <c r="B159" s="491"/>
      <c r="C159" s="491"/>
      <c r="D159" s="491"/>
      <c r="E159" s="491"/>
      <c r="F159" s="492"/>
    </row>
    <row r="160" spans="1:6" ht="15.75">
      <c r="A160" s="395"/>
      <c r="B160" s="491"/>
      <c r="C160" s="491"/>
      <c r="D160" s="491"/>
      <c r="E160" s="491"/>
      <c r="F160" s="492"/>
    </row>
    <row r="161" spans="1:6" ht="15.75">
      <c r="A161" s="395"/>
      <c r="B161" s="491"/>
      <c r="C161" s="491"/>
      <c r="D161" s="491"/>
      <c r="E161" s="491"/>
      <c r="F161" s="492"/>
    </row>
    <row r="162" spans="1:6" ht="15.75">
      <c r="A162" s="395"/>
      <c r="B162" s="491"/>
      <c r="C162" s="491"/>
      <c r="D162" s="491"/>
      <c r="E162" s="491"/>
      <c r="F162" s="492"/>
    </row>
    <row r="163" spans="1:6" ht="15.75">
      <c r="A163" s="395"/>
      <c r="B163" s="491"/>
      <c r="C163" s="491"/>
      <c r="D163" s="491"/>
      <c r="E163" s="491"/>
      <c r="F163" s="492"/>
    </row>
    <row r="164" spans="1:6" ht="15.75">
      <c r="A164" s="395"/>
      <c r="B164" s="491"/>
      <c r="C164" s="491"/>
      <c r="D164" s="491"/>
      <c r="E164" s="491"/>
      <c r="F164" s="492"/>
    </row>
    <row r="165" spans="1:6" ht="15.75">
      <c r="A165" s="395"/>
      <c r="B165" s="491"/>
      <c r="C165" s="491"/>
      <c r="D165" s="491"/>
      <c r="E165" s="491"/>
      <c r="F165" s="492"/>
    </row>
    <row r="166" spans="1:6" ht="15.75">
      <c r="A166" s="395"/>
      <c r="B166" s="491"/>
      <c r="C166" s="491"/>
      <c r="D166" s="491"/>
      <c r="E166" s="491"/>
      <c r="F166" s="492"/>
    </row>
    <row r="167" spans="1:6" ht="15.75">
      <c r="A167" s="395"/>
      <c r="B167" s="491"/>
      <c r="C167" s="491"/>
      <c r="D167" s="491"/>
      <c r="E167" s="491"/>
      <c r="F167" s="492"/>
    </row>
    <row r="168" spans="1:6" ht="15.75">
      <c r="A168" s="395"/>
      <c r="B168" s="491"/>
      <c r="C168" s="491"/>
      <c r="D168" s="491"/>
      <c r="E168" s="491"/>
      <c r="F168" s="492"/>
    </row>
    <row r="169" spans="1:6" ht="15.75">
      <c r="A169" s="395"/>
      <c r="B169" s="491"/>
      <c r="C169" s="491"/>
      <c r="D169" s="491"/>
      <c r="E169" s="491"/>
      <c r="F169" s="492"/>
    </row>
    <row r="170" spans="1:6" ht="15.75">
      <c r="A170" s="395"/>
      <c r="B170" s="491"/>
      <c r="C170" s="491"/>
      <c r="D170" s="491"/>
      <c r="E170" s="491"/>
      <c r="F170" s="492"/>
    </row>
    <row r="171" spans="1:6" ht="15.75">
      <c r="A171" s="395"/>
      <c r="B171" s="491"/>
      <c r="C171" s="491"/>
      <c r="D171" s="491"/>
      <c r="E171" s="491"/>
      <c r="F171" s="492"/>
    </row>
    <row r="172" spans="1:6" ht="15.75">
      <c r="A172" s="395"/>
      <c r="B172" s="491"/>
      <c r="C172" s="491"/>
      <c r="D172" s="491"/>
      <c r="E172" s="491"/>
      <c r="F172" s="492"/>
    </row>
    <row r="173" spans="1:6" ht="15.75">
      <c r="A173" s="395"/>
      <c r="B173" s="491"/>
      <c r="C173" s="491"/>
      <c r="D173" s="491"/>
      <c r="E173" s="491"/>
      <c r="F173" s="492"/>
    </row>
    <row r="174" spans="1:6" ht="15.75">
      <c r="A174" s="395"/>
      <c r="B174" s="491"/>
      <c r="C174" s="491"/>
      <c r="D174" s="491"/>
      <c r="E174" s="491"/>
      <c r="F174" s="492"/>
    </row>
    <row r="175" spans="1:6" ht="15.75">
      <c r="A175" s="395"/>
      <c r="B175" s="491"/>
      <c r="C175" s="491"/>
      <c r="D175" s="491"/>
      <c r="E175" s="491"/>
      <c r="F175" s="492"/>
    </row>
    <row r="176" spans="1:6" ht="15.75">
      <c r="A176" s="395"/>
      <c r="B176" s="491"/>
      <c r="C176" s="491"/>
      <c r="D176" s="491"/>
      <c r="E176" s="491"/>
      <c r="F176" s="492"/>
    </row>
    <row r="177" spans="1:6" ht="15.75">
      <c r="A177" s="395"/>
      <c r="B177" s="491"/>
      <c r="C177" s="491"/>
      <c r="D177" s="491"/>
      <c r="E177" s="491"/>
      <c r="F177" s="492"/>
    </row>
    <row r="178" spans="1:6" ht="15.75">
      <c r="A178" s="395"/>
      <c r="B178" s="491"/>
      <c r="C178" s="491"/>
      <c r="D178" s="491"/>
      <c r="E178" s="491"/>
      <c r="F178" s="492"/>
    </row>
    <row r="179" spans="1:6" ht="15.75">
      <c r="A179" s="395"/>
      <c r="B179" s="491"/>
      <c r="C179" s="491"/>
      <c r="D179" s="491"/>
      <c r="E179" s="491"/>
      <c r="F179" s="492"/>
    </row>
    <row r="180" spans="1:6" ht="15.75">
      <c r="A180" s="395"/>
      <c r="B180" s="491"/>
      <c r="C180" s="491"/>
      <c r="D180" s="491"/>
      <c r="E180" s="491"/>
      <c r="F180" s="492"/>
    </row>
    <row r="181" spans="1:6" ht="15.75">
      <c r="A181" s="395"/>
      <c r="B181" s="491"/>
      <c r="C181" s="491"/>
      <c r="D181" s="491"/>
      <c r="E181" s="491"/>
      <c r="F181" s="492"/>
    </row>
    <row r="182" spans="1:6" ht="15.75">
      <c r="A182" s="395"/>
      <c r="B182" s="491"/>
      <c r="C182" s="491"/>
      <c r="D182" s="491"/>
      <c r="E182" s="491"/>
      <c r="F182" s="492"/>
    </row>
    <row r="183" spans="1:6" ht="15.75">
      <c r="A183" s="395"/>
      <c r="B183" s="491"/>
      <c r="C183" s="491"/>
      <c r="D183" s="491"/>
      <c r="E183" s="491"/>
      <c r="F183" s="492"/>
    </row>
    <row r="184" spans="1:6" ht="15.75">
      <c r="A184" s="395"/>
      <c r="B184" s="491"/>
      <c r="C184" s="491"/>
      <c r="D184" s="491"/>
      <c r="E184" s="491"/>
      <c r="F184" s="492"/>
    </row>
    <row r="185" spans="1:6" ht="15.75">
      <c r="A185" s="395"/>
      <c r="B185" s="491"/>
      <c r="C185" s="491"/>
      <c r="D185" s="491"/>
      <c r="E185" s="491"/>
      <c r="F185" s="492"/>
    </row>
    <row r="186" spans="1:6" ht="15.75">
      <c r="A186" s="395"/>
      <c r="B186" s="491"/>
      <c r="C186" s="491"/>
      <c r="D186" s="491"/>
      <c r="E186" s="491"/>
      <c r="F186" s="492"/>
    </row>
    <row r="187" spans="1:6" ht="15.75">
      <c r="A187" s="395"/>
      <c r="B187" s="491"/>
      <c r="C187" s="491"/>
      <c r="D187" s="491"/>
      <c r="E187" s="491"/>
      <c r="F187" s="492"/>
    </row>
    <row r="188" spans="1:6" ht="15.75">
      <c r="A188" s="395"/>
      <c r="B188" s="491"/>
      <c r="C188" s="491"/>
      <c r="D188" s="491"/>
      <c r="E188" s="491"/>
      <c r="F188" s="492"/>
    </row>
    <row r="189" spans="1:6" ht="15.75">
      <c r="A189" s="395"/>
      <c r="B189" s="491"/>
      <c r="C189" s="491"/>
      <c r="D189" s="491"/>
      <c r="E189" s="491"/>
      <c r="F189" s="492"/>
    </row>
    <row r="190" spans="1:6" ht="15.75">
      <c r="A190" s="395"/>
      <c r="B190" s="491"/>
      <c r="C190" s="491"/>
      <c r="D190" s="491"/>
      <c r="E190" s="491"/>
      <c r="F190" s="492"/>
    </row>
    <row r="191" spans="1:6" ht="15.75">
      <c r="A191" s="395"/>
      <c r="B191" s="491"/>
      <c r="C191" s="491"/>
      <c r="D191" s="491"/>
      <c r="E191" s="491"/>
      <c r="F191" s="492"/>
    </row>
    <row r="192" spans="1:6" ht="15.75">
      <c r="A192" s="395"/>
      <c r="B192" s="491"/>
      <c r="C192" s="491"/>
      <c r="D192" s="491"/>
      <c r="E192" s="491"/>
      <c r="F192" s="492"/>
    </row>
    <row r="193" spans="1:6" ht="15.75">
      <c r="A193" s="395"/>
      <c r="B193" s="491"/>
      <c r="C193" s="491"/>
      <c r="D193" s="491"/>
      <c r="E193" s="491"/>
      <c r="F193" s="492"/>
    </row>
    <row r="194" spans="1:6" ht="15.75">
      <c r="A194" s="395"/>
      <c r="B194" s="491"/>
      <c r="C194" s="491"/>
      <c r="D194" s="491"/>
      <c r="E194" s="491"/>
      <c r="F194" s="492"/>
    </row>
    <row r="195" spans="1:6" ht="15.75">
      <c r="A195" s="395"/>
      <c r="B195" s="491"/>
      <c r="C195" s="491"/>
      <c r="D195" s="491"/>
      <c r="E195" s="491"/>
      <c r="F195" s="492"/>
    </row>
    <row r="196" spans="1:6" ht="15.75">
      <c r="A196" s="395"/>
      <c r="B196" s="491"/>
      <c r="C196" s="491"/>
      <c r="D196" s="491"/>
      <c r="E196" s="491"/>
      <c r="F196" s="492"/>
    </row>
    <row r="197" spans="1:6" ht="15.75">
      <c r="A197" s="395"/>
      <c r="B197" s="491"/>
      <c r="C197" s="491"/>
      <c r="D197" s="491"/>
      <c r="E197" s="491"/>
      <c r="F197" s="492"/>
    </row>
    <row r="198" spans="1:6" ht="15.75">
      <c r="A198" s="395"/>
      <c r="B198" s="491"/>
      <c r="C198" s="491"/>
      <c r="D198" s="491"/>
      <c r="E198" s="491"/>
      <c r="F198" s="492"/>
    </row>
    <row r="199" spans="1:6" ht="15.75">
      <c r="A199" s="395"/>
      <c r="B199" s="491"/>
      <c r="C199" s="491"/>
      <c r="D199" s="491"/>
      <c r="E199" s="491"/>
      <c r="F199" s="492"/>
    </row>
    <row r="200" spans="1:6" ht="15.75">
      <c r="A200" s="395"/>
      <c r="B200" s="491"/>
      <c r="C200" s="491"/>
      <c r="D200" s="491"/>
      <c r="E200" s="491"/>
      <c r="F200" s="492"/>
    </row>
    <row r="201" spans="1:6" ht="15.75">
      <c r="A201" s="395"/>
      <c r="B201" s="491"/>
      <c r="C201" s="491"/>
      <c r="D201" s="491"/>
      <c r="E201" s="491"/>
      <c r="F201" s="492"/>
    </row>
    <row r="202" spans="1:6" ht="15.75">
      <c r="A202" s="395"/>
      <c r="B202" s="491"/>
      <c r="C202" s="491"/>
      <c r="D202" s="491"/>
      <c r="E202" s="491"/>
      <c r="F202" s="492"/>
    </row>
    <row r="203" spans="1:6" ht="15.75">
      <c r="A203" s="395"/>
      <c r="B203" s="491"/>
      <c r="C203" s="491"/>
      <c r="D203" s="491"/>
      <c r="E203" s="491"/>
      <c r="F203" s="492"/>
    </row>
    <row r="204" spans="1:6" ht="15.75">
      <c r="A204" s="395"/>
      <c r="B204" s="491"/>
      <c r="C204" s="491"/>
      <c r="D204" s="491"/>
      <c r="E204" s="491"/>
      <c r="F204" s="492"/>
    </row>
    <row r="205" spans="1:6" ht="15.75">
      <c r="A205" s="395"/>
      <c r="B205" s="491"/>
      <c r="C205" s="491"/>
      <c r="D205" s="491"/>
      <c r="E205" s="491"/>
      <c r="F205" s="492"/>
    </row>
    <row r="206" spans="1:6" ht="15.75">
      <c r="A206" s="395"/>
      <c r="B206" s="491"/>
      <c r="C206" s="491"/>
      <c r="D206" s="491"/>
      <c r="E206" s="491"/>
      <c r="F206" s="492"/>
    </row>
    <row r="207" spans="1:6" ht="15.75">
      <c r="A207" s="395"/>
      <c r="B207" s="491"/>
      <c r="C207" s="491"/>
      <c r="D207" s="491"/>
      <c r="E207" s="491"/>
      <c r="F207" s="492"/>
    </row>
    <row r="208" spans="1:6" ht="15.75">
      <c r="A208" s="395"/>
      <c r="B208" s="491"/>
      <c r="C208" s="491"/>
      <c r="D208" s="491"/>
      <c r="E208" s="491"/>
      <c r="F208" s="492"/>
    </row>
    <row r="209" spans="1:6" ht="15.75">
      <c r="A209" s="395"/>
      <c r="B209" s="491"/>
      <c r="C209" s="491"/>
      <c r="D209" s="491"/>
      <c r="E209" s="491"/>
      <c r="F209" s="492"/>
    </row>
    <row r="210" spans="1:6" ht="15.75">
      <c r="A210" s="395"/>
      <c r="B210" s="491"/>
      <c r="C210" s="491"/>
      <c r="D210" s="491"/>
      <c r="E210" s="491"/>
      <c r="F210" s="492"/>
    </row>
    <row r="211" spans="1:6" ht="15.75">
      <c r="A211" s="395"/>
      <c r="B211" s="491"/>
      <c r="C211" s="491"/>
      <c r="D211" s="491"/>
      <c r="E211" s="491"/>
      <c r="F211" s="492"/>
    </row>
    <row r="212" spans="1:6" ht="15.75">
      <c r="A212" s="395"/>
      <c r="B212" s="491"/>
      <c r="C212" s="491"/>
      <c r="D212" s="491"/>
      <c r="E212" s="491"/>
      <c r="F212" s="492"/>
    </row>
    <row r="213" spans="1:6" ht="15.75">
      <c r="A213" s="395"/>
      <c r="B213" s="491"/>
      <c r="C213" s="491"/>
      <c r="D213" s="491"/>
      <c r="E213" s="491"/>
      <c r="F213" s="492"/>
    </row>
  </sheetData>
  <sheetProtection selectLockedCells="1" selectUnlockedCells="1"/>
  <mergeCells count="5">
    <mergeCell ref="E1:H1"/>
    <mergeCell ref="A2:H2"/>
    <mergeCell ref="A3:H3"/>
    <mergeCell ref="A4:F4"/>
    <mergeCell ref="A5:F5"/>
  </mergeCells>
  <printOptions horizontalCentered="1"/>
  <pageMargins left="0.7875" right="0.5118055555555556" top="0.31527777777777777" bottom="0.39375" header="0.5118110236220472" footer="0.5118110236220472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8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SheetLayoutView="85" zoomScalePageLayoutView="0" workbookViewId="0" topLeftCell="A1">
      <selection activeCell="C26" sqref="C26"/>
    </sheetView>
  </sheetViews>
  <sheetFormatPr defaultColWidth="9.00390625" defaultRowHeight="12.75"/>
  <cols>
    <col min="1" max="1" width="25.25390625" style="0" customWidth="1"/>
    <col min="2" max="2" width="35.625" style="493" customWidth="1"/>
    <col min="3" max="3" width="35.125" style="0" customWidth="1"/>
  </cols>
  <sheetData>
    <row r="1" ht="12.75">
      <c r="B1" s="493" t="s">
        <v>367</v>
      </c>
    </row>
    <row r="2" ht="12.75">
      <c r="B2" s="493" t="s">
        <v>44</v>
      </c>
    </row>
    <row r="3" ht="25.5">
      <c r="B3" s="493" t="s">
        <v>463</v>
      </c>
    </row>
    <row r="5" spans="1:3" ht="24.75" customHeight="1">
      <c r="A5" s="657" t="s">
        <v>456</v>
      </c>
      <c r="B5" s="657"/>
      <c r="C5" s="657"/>
    </row>
    <row r="6" spans="1:3" ht="21.75" customHeight="1">
      <c r="A6" s="657"/>
      <c r="B6" s="657"/>
      <c r="C6" s="657"/>
    </row>
    <row r="7" spans="1:3" ht="17.25" customHeight="1">
      <c r="A7" s="657"/>
      <c r="B7" s="657"/>
      <c r="C7" s="657"/>
    </row>
    <row r="8" spans="1:3" ht="12.75">
      <c r="A8" s="657"/>
      <c r="B8" s="657"/>
      <c r="C8" s="657"/>
    </row>
    <row r="11" spans="1:3" ht="12.75">
      <c r="A11" s="623" t="s">
        <v>432</v>
      </c>
      <c r="B11" s="624" t="s">
        <v>48</v>
      </c>
      <c r="C11" s="623">
        <v>2023</v>
      </c>
    </row>
    <row r="12" spans="1:3" ht="25.5">
      <c r="A12" s="623" t="s">
        <v>433</v>
      </c>
      <c r="B12" s="624" t="s">
        <v>434</v>
      </c>
      <c r="C12" s="625">
        <f>C13-C14</f>
        <v>-8069246.960000001</v>
      </c>
    </row>
    <row r="13" spans="1:3" ht="38.25">
      <c r="A13" s="623" t="s">
        <v>435</v>
      </c>
      <c r="B13" s="624" t="s">
        <v>436</v>
      </c>
      <c r="C13" s="625">
        <f>'ДОХОДЫ 2023'!C28</f>
        <v>60928505.57</v>
      </c>
    </row>
    <row r="14" spans="1:3" ht="38.25">
      <c r="A14" s="623" t="s">
        <v>437</v>
      </c>
      <c r="B14" s="624" t="s">
        <v>438</v>
      </c>
      <c r="C14" s="625">
        <f>'Ведомка 2023'!I186</f>
        <v>68997752.53</v>
      </c>
    </row>
    <row r="15" spans="1:3" s="631" customFormat="1" ht="12.75">
      <c r="A15" s="628"/>
      <c r="B15" s="629" t="s">
        <v>439</v>
      </c>
      <c r="C15" s="630">
        <f>C13-C14</f>
        <v>-8069246.960000001</v>
      </c>
    </row>
    <row r="16" spans="1:3" ht="12.75">
      <c r="A16" s="626"/>
      <c r="B16" s="627"/>
      <c r="C16" s="626"/>
    </row>
  </sheetData>
  <sheetProtection selectLockedCells="1" selectUnlockedCells="1"/>
  <mergeCells count="1">
    <mergeCell ref="A5:C8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Антонова</cp:lastModifiedBy>
  <cp:lastPrinted>2023-02-27T10:58:43Z</cp:lastPrinted>
  <dcterms:modified xsi:type="dcterms:W3CDTF">2023-02-27T11:13:17Z</dcterms:modified>
  <cp:category/>
  <cp:version/>
  <cp:contentType/>
  <cp:contentStatus/>
</cp:coreProperties>
</file>