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9630" windowHeight="3975" tabRatio="527" firstSheet="6" activeTab="13"/>
  </bookViews>
  <sheets>
    <sheet name="ДОХОДЫ 2022" sheetId="1" r:id="rId1"/>
    <sheet name="ДОХОДЫ 2023-2024" sheetId="2" r:id="rId2"/>
    <sheet name="Ведомка 2022" sheetId="3" r:id="rId3"/>
    <sheet name="Ведомка 2023-2024" sheetId="4" r:id="rId4"/>
    <sheet name="РАСХ 2022 по целевым статьям" sheetId="5" r:id="rId5"/>
    <sheet name="РАСХ 2023-2024 по цел.статьям" sheetId="6" r:id="rId6"/>
    <sheet name="РАЗДЕЛЫ И ПОДРАЗДЕЛЫ 2022" sheetId="7" r:id="rId7"/>
    <sheet name="Приложение2" sheetId="8" state="hidden" r:id="rId8"/>
    <sheet name="Приложение 5" sheetId="9" state="hidden" r:id="rId9"/>
    <sheet name="Лист1" sheetId="10" state="hidden" r:id="rId10"/>
    <sheet name="РАЗДЕЛЫ И ПОДРАЗДЕЛЫ 2023-2024" sheetId="11" r:id="rId11"/>
    <sheet name="ИСТОЧНИКИ 2022" sheetId="12" r:id="rId12"/>
    <sheet name="ИСТОЧНИКИ 2023-2024" sheetId="13" r:id="rId13"/>
    <sheet name="МБТ" sheetId="14" r:id="rId14"/>
  </sheets>
  <externalReferences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<sst xmlns="http://schemas.openxmlformats.org/spreadsheetml/2006/main" count="1796" uniqueCount="559">
  <si>
    <t>к решению Муниципального Совета Ивняковского сельского поселения</t>
  </si>
  <si>
    <t>ИТОГО</t>
  </si>
  <si>
    <t>Приложение 2</t>
  </si>
  <si>
    <t>к решению Муниципального совета Ивняковского сельского поселения</t>
  </si>
  <si>
    <t>от 27.12.2010 г. № 52</t>
  </si>
  <si>
    <t xml:space="preserve">Расходы бюджета Ивняковского сельского поселения на 2011 - 2013 годы в соответствии с классификацией доходов бюджетов Российской Федерации </t>
  </si>
  <si>
    <t>тыс. руб.</t>
  </si>
  <si>
    <t>Код раздела, подраз-дела БК РФ</t>
  </si>
  <si>
    <t>Наименование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</si>
  <si>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</si>
  <si>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</si>
  <si>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</si>
  <si>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органа местного самоуправления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</si>
  <si>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</si>
  <si>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</si>
  <si>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</si>
  <si>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</si>
  <si>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</si>
  <si>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0107</t>
  </si>
  <si>
    <t>Обеспечение проведения выборов и референдумов</t>
  </si>
  <si>
    <t>0112</t>
  </si>
  <si>
    <t>Резервный фонд</t>
  </si>
  <si>
    <t>0115</t>
  </si>
  <si>
    <t>Другие общегосударственные вопросы</t>
  </si>
  <si>
    <t>0200</t>
  </si>
  <si>
    <t>Национальная оборона</t>
  </si>
  <si>
    <t>0203</t>
  </si>
  <si>
    <t xml:space="preserve">Мобилизационная и вневойсковая подготовка </t>
  </si>
  <si>
    <t>0300</t>
  </si>
  <si>
    <t>Национальная безопасность и правоохранительная деятельность</t>
  </si>
  <si>
    <t>0309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</si>
  <si>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</si>
  <si>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</si>
  <si>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</si>
  <si>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</si>
  <si>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</si>
  <si>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</si>
  <si>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</si>
  <si>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</si>
  <si>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</si>
  <si>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</si>
  <si>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</si>
  <si>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0503</t>
  </si>
  <si>
    <t>Благоустройство</t>
  </si>
  <si>
    <t>0505</t>
  </si>
  <si>
    <t>Другие вопросы в области ЖКХ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</si>
  <si>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</si>
  <si>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</si>
  <si>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</si>
  <si>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</si>
  <si>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</si>
  <si>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 и средства массовой информации</t>
  </si>
  <si>
    <t>0801</t>
  </si>
  <si>
    <t>Культура</t>
  </si>
  <si>
    <t>0900</t>
  </si>
  <si>
    <t>Здравоохранение и спорт</t>
  </si>
  <si>
    <t>0908</t>
  </si>
  <si>
    <t>Спорт и физическая культура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</si>
  <si>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</si>
  <si>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</si>
  <si>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</si>
  <si>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</si>
  <si>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</si>
  <si>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</si>
  <si>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1104</t>
  </si>
  <si>
    <t>Иные межбюджетные трансферты</t>
  </si>
  <si>
    <t>1102</t>
  </si>
  <si>
    <t>Межбюджетные субсидии</t>
  </si>
  <si>
    <t>ИТОГО:</t>
  </si>
  <si>
    <t>Расходы за счет средств от предпринимательской и иной приносящей доход деятельности</t>
  </si>
  <si>
    <t>Общий объем условно утвержденных расходов</t>
  </si>
  <si>
    <t>ВСЕГО РАСХОДОВ</t>
  </si>
  <si>
    <t>ПРОФИЦИТ (+)/ДЕФИЦИТ(-)</t>
  </si>
  <si>
    <t>Приложение 5</t>
  </si>
  <si>
    <t>от 27.12.2010 г. №52</t>
  </si>
  <si>
    <t>Расходы бюджета Ивняковского сельского поселения на 2011-2013  годы  по ведомственной классификации расходов бюджетов Российской Федерации</t>
  </si>
  <si>
    <t>тыс.руб.</t>
  </si>
  <si>
    <t>Ведом. классиф.</t>
  </si>
  <si>
    <t>Подраздел</t>
  </si>
  <si>
    <t>Целевая статья</t>
  </si>
  <si>
    <t>Вид расхода</t>
  </si>
  <si>
    <t xml:space="preserve">Администрация Ивняковского сельского поселения </t>
  </si>
  <si>
    <t>840</t>
  </si>
  <si>
    <t>Глава муниципального образования</t>
  </si>
  <si>
    <t>002 03 00</t>
  </si>
  <si>
    <t>Выполнение функций органами местного самоуправления</t>
  </si>
  <si>
    <t>500</t>
  </si>
  <si>
    <t>Депутаты представительного органа муниципального образования</t>
  </si>
  <si>
    <t>002 12 00</t>
  </si>
  <si>
    <t>Центральный аппарат</t>
  </si>
  <si>
    <t>002 04 00</t>
  </si>
  <si>
    <t>Проведение выборов представительного органа муниципального образования</t>
  </si>
  <si>
    <t>020 00 02</t>
  </si>
  <si>
    <t>Резервные фонды</t>
  </si>
  <si>
    <t>Резервные фонды местных администраций</t>
  </si>
  <si>
    <t>070 05 00</t>
  </si>
  <si>
    <t>Прочие расходы</t>
  </si>
  <si>
    <t>013</t>
  </si>
  <si>
    <t xml:space="preserve">Осуществление первичного воинского учета на территориях,где отсутствуют военные комиссариаты </t>
  </si>
  <si>
    <t>001 36 00</t>
  </si>
  <si>
    <t>218 01 00</t>
  </si>
  <si>
    <t>Субсидия по областной программе "Обеспечение территорий муниципальных образований области градостроительной документацией"</t>
  </si>
  <si>
    <t>522 04 00</t>
  </si>
  <si>
    <t>Жилищно-коммунальное хозяйство хозяйство</t>
  </si>
  <si>
    <t>Мероприятия в области жилищного хозяйства</t>
  </si>
  <si>
    <t>3500300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</si>
  <si>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</si>
  <si>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</si>
  <si>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</si>
  <si>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</si>
  <si>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</si>
  <si>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</si>
  <si>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</si>
  <si>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</si>
  <si>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</si>
  <si>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</si>
  <si>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</si>
  <si>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Другие вопросы в области жилищно-коммунального хозяйства</t>
  </si>
  <si>
    <t>Обеспечение деятельности подведомственных учреждений</t>
  </si>
  <si>
    <t>0029900</t>
  </si>
  <si>
    <t>Выполнение функций бюджетными учреждениями</t>
  </si>
  <si>
    <t>001</t>
  </si>
  <si>
    <t>Проведение мероприятий для детей и молодежи</t>
  </si>
  <si>
    <t>431 01 00</t>
  </si>
  <si>
    <t>440 99 00</t>
  </si>
  <si>
    <t>450 85 00</t>
  </si>
  <si>
    <t>Здравоохранение ,физическая культура и спорт</t>
  </si>
  <si>
    <t>Физическая культура и спорт</t>
  </si>
  <si>
    <t>Мероприятия в области здравоохранения ,спорта ,и физической культуры</t>
  </si>
  <si>
    <t>512 97 00</t>
  </si>
  <si>
    <t xml:space="preserve">Доплаты к пенсиям государственных служащих субъектов Российской Федерации и муниципальных служащих  </t>
  </si>
  <si>
    <t>4910100</t>
  </si>
  <si>
    <t>Социальные выплаты</t>
  </si>
  <si>
    <t>005</t>
  </si>
  <si>
    <t>5058600</t>
  </si>
  <si>
    <t>Межбюджетные трансферты</t>
  </si>
  <si>
    <t>1100</t>
  </si>
  <si>
    <t>Субсидии бюджетам субъектами Российской Федерации и муниципальных образований  (межбюджетные субсидии)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</si>
  <si>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</si>
  <si>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521 05 00</t>
  </si>
  <si>
    <t>502</t>
  </si>
  <si>
    <t>Межбюджетные трансфетры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</si>
  <si>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521 06 00</t>
  </si>
  <si>
    <t>017</t>
  </si>
  <si>
    <t xml:space="preserve">к решению Муниципального Совета </t>
  </si>
  <si>
    <t>Код целевой классификации</t>
  </si>
  <si>
    <t>Вид расходов</t>
  </si>
  <si>
    <t>областной бюджет    (руб.)</t>
  </si>
  <si>
    <t>местный бюджет                 (руб.)</t>
  </si>
  <si>
    <t>Итого                      (руб.)</t>
  </si>
  <si>
    <t>2</t>
  </si>
  <si>
    <t>5</t>
  </si>
  <si>
    <t>6</t>
  </si>
  <si>
    <t/>
  </si>
  <si>
    <t>Социальное обеспечение и иные выплаты населению</t>
  </si>
  <si>
    <t>Иные бюджетные ассигнования</t>
  </si>
  <si>
    <t>0300000</t>
  </si>
  <si>
    <t>Закупка товаров, работ и услуг для государственных (муниципальных) нужд</t>
  </si>
  <si>
    <t>1100000</t>
  </si>
  <si>
    <t>2110000</t>
  </si>
  <si>
    <t>2117223</t>
  </si>
  <si>
    <t>2120000</t>
  </si>
  <si>
    <t>2400000</t>
  </si>
  <si>
    <t>2410000</t>
  </si>
  <si>
    <t>2417245</t>
  </si>
  <si>
    <t>5000000</t>
  </si>
  <si>
    <t>Непрограммные расходы</t>
  </si>
  <si>
    <t>5005118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</si>
  <si>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</si>
  <si>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5005906</t>
  </si>
  <si>
    <t>5005909</t>
  </si>
  <si>
    <t>5008003</t>
  </si>
  <si>
    <t>5008004</t>
  </si>
  <si>
    <t>Итого</t>
  </si>
  <si>
    <t>Дефицит</t>
  </si>
  <si>
    <t>федеральный бюджет    (руб.)</t>
  </si>
  <si>
    <t>7</t>
  </si>
  <si>
    <t>Муниципальная программа "Обеспечение доступным и комфортным жильем и коммунальными услугами граждан Ивняковского сельского поселения"</t>
  </si>
  <si>
    <t>Муниципальная программа "Развитие дорожного хозяйства в Ивняковском сельском поселении"</t>
  </si>
  <si>
    <t>Переданное полномочие на уровень Ярославского муниципального района ,в соответствии с заключенным соглашением (Осуществление внешнего муниципального финансового контроля в поселении)</t>
  </si>
  <si>
    <t xml:space="preserve">Ведомственная структура расходов </t>
  </si>
  <si>
    <t>бюджета Ивняковского сельского поселения</t>
  </si>
  <si>
    <t xml:space="preserve">Ивняковского сельского поселения </t>
  </si>
  <si>
    <t>Приложение 3</t>
  </si>
  <si>
    <t>0106</t>
  </si>
  <si>
    <t>0111</t>
  </si>
  <si>
    <t>0113</t>
  </si>
  <si>
    <t>0409</t>
  </si>
  <si>
    <t>Дорожное хозяйство (дорожные фонды)</t>
  </si>
  <si>
    <t>0502</t>
  </si>
  <si>
    <t>Коммунальное  хозяйство</t>
  </si>
  <si>
    <t>05.0.00.00000</t>
  </si>
  <si>
    <t>05.1.00.00000</t>
  </si>
  <si>
    <t>05.1.01.00000</t>
  </si>
  <si>
    <t>Предоставление молодым семьям поддержки в приобретении (строительстве жилья) на территории Ярославской области</t>
  </si>
  <si>
    <t>21.1.00.00000</t>
  </si>
  <si>
    <t>21.0.00.00000</t>
  </si>
  <si>
    <t>Профессиональное развитие муниципальных служащих</t>
  </si>
  <si>
    <t>21.1.01.00000</t>
  </si>
  <si>
    <t>21.1.01.43130</t>
  </si>
  <si>
    <t>21.2.00.00000</t>
  </si>
  <si>
    <t>Организация содержания жилищного фонда</t>
  </si>
  <si>
    <t>21.2.02.00000</t>
  </si>
  <si>
    <t>24.0.00.00000</t>
  </si>
  <si>
    <t>24.1.00.00000</t>
  </si>
  <si>
    <t>Приведение в нормативное состояние автомобильных дорог общего пользования местного значения , имеющих полный и (или) сверхнормативный износ</t>
  </si>
  <si>
    <t>24.1.01.00000</t>
  </si>
  <si>
    <t>24.1.01.43230</t>
  </si>
  <si>
    <t>50.0.00.00000</t>
  </si>
  <si>
    <t>50.0.00.63010</t>
  </si>
  <si>
    <t>50.0.00.63030</t>
  </si>
  <si>
    <t>50.0.00.63040</t>
  </si>
  <si>
    <t>50.0.00.63080</t>
  </si>
  <si>
    <t>50.0.00.51180</t>
  </si>
  <si>
    <t>Выплаты пенсии за выслугу лет лицам, замещавшим должности муниципальной службы в Администрации Ивняковского сельского поселения</t>
  </si>
  <si>
    <t>50.0.00.63090</t>
  </si>
  <si>
    <t>Код функциональной статьи</t>
  </si>
  <si>
    <t>Главный распорядитель</t>
  </si>
  <si>
    <t>Администрация Ивняковского сельского поселения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</si>
  <si>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</si>
  <si>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</si>
  <si>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</si>
  <si>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 программа "Эффективная власть в Ивняковском сельском поселении"</t>
  </si>
  <si>
    <t>Мобилизационная и вневойсковая подготовка</t>
  </si>
  <si>
    <t xml:space="preserve"> Дорожное хозяйство (дорожные фонды)</t>
  </si>
  <si>
    <t>Коммунальное хозяйство</t>
  </si>
  <si>
    <t>Субсидия на финансирование дорожного хозяйства</t>
  </si>
  <si>
    <t>24.1.01.10340</t>
  </si>
  <si>
    <t>Резервные фонды исполнительных органов государственной власти субъектов Российской Федерации</t>
  </si>
  <si>
    <t>Обеспечение деятельности финансовых, налоговых, и таможенных органов и органов финансового (финансово-бюджетного) надзора</t>
  </si>
  <si>
    <t>Переданное полномочие на уровень Ярославского муниципального района ,в соответствии с заключенным соглашением (Контроль по исполнению бюджета)</t>
  </si>
  <si>
    <t>50.0.00.63130</t>
  </si>
  <si>
    <t>50.0.00.63100</t>
  </si>
  <si>
    <t>Муниципальная программа "Обеспечение общественного порядка и противодействие преступности на территории  Ивняковского сельского поселения"</t>
  </si>
  <si>
    <t>08.0.00.00000</t>
  </si>
  <si>
    <t>Проведение мероприятий, направленных на профилактику немедицинского потребления наркотиков и связанных с ними негативных социальных последствий, формирование здорового образа жизни</t>
  </si>
  <si>
    <t>08.1.00.00000</t>
  </si>
  <si>
    <t>08.1.01.00000</t>
  </si>
  <si>
    <t>08.2.00.00000</t>
  </si>
  <si>
    <t>08.2.01.00000</t>
  </si>
  <si>
    <t>Проведение мероприятий, направленных на профилактику правонарушений в сфере общественного порядка на территории Ивняковского сельского поселения</t>
  </si>
  <si>
    <t>08.3.00.00000</t>
  </si>
  <si>
    <t>08.3.01.00000</t>
  </si>
  <si>
    <t>08.4.00.00000</t>
  </si>
  <si>
    <t>08.4.01.00000</t>
  </si>
  <si>
    <t>Проведение мероприятий, направленных на противодействие экстремизма и профилактику терроризма на территории Ивняковского сельского поселения</t>
  </si>
  <si>
    <t>10.0.00.00000</t>
  </si>
  <si>
    <t>10.1.00.00000</t>
  </si>
  <si>
    <t>Повышение пожарной защищенности объектов инфраструктуры поселения</t>
  </si>
  <si>
    <t>10.1.01.00000</t>
  </si>
  <si>
    <t>21.0.00.0000</t>
  </si>
  <si>
    <t>Муниципальная программа "Обеспечение пожарной безопасности"</t>
  </si>
  <si>
    <t>10.0.00.0000</t>
  </si>
  <si>
    <t>10.1.00.0000</t>
  </si>
  <si>
    <t xml:space="preserve">Межбюджетные трансферты на передачу осуществления части полномочий в сфере культуры </t>
  </si>
  <si>
    <t>Реконструкция, содержание, строительство шахтных колодцев</t>
  </si>
  <si>
    <t>24.1.01.72440</t>
  </si>
  <si>
    <t>Расходы на финансирование дорожного хозяйства за счет средств местного бюджета</t>
  </si>
  <si>
    <t>24.1.01.42440</t>
  </si>
  <si>
    <t>Норматив</t>
  </si>
  <si>
    <t>21.3.00.00000</t>
  </si>
  <si>
    <t>Культура, кинематография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</si>
  <si>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2021 год</t>
  </si>
  <si>
    <t>Организация деятельности народных дружин</t>
  </si>
  <si>
    <t>08.4.01.43340</t>
  </si>
  <si>
    <t>08.1.01.43310</t>
  </si>
  <si>
    <t>Проведение мероприятий, направленных на противодействие незаконному обороту наркотических средств и психотропных веществ и злоупотребление ими на территории Ивняковского сельского поселения</t>
  </si>
  <si>
    <t>08.3.01.43330</t>
  </si>
  <si>
    <t>10.1.01.43350</t>
  </si>
  <si>
    <t>Отчисления на капитальный ремонт за муниципальное имущество</t>
  </si>
  <si>
    <t>Оплата за свободный муниципальный жилищный фонд</t>
  </si>
  <si>
    <t>Оформление договоров социального найма жилых помещений</t>
  </si>
  <si>
    <t>Содержание бань</t>
  </si>
  <si>
    <t>Организация благоустройства и озеленения территорий поселения</t>
  </si>
  <si>
    <t>Содержание МУ "КЦРП"</t>
  </si>
  <si>
    <t>Уличное освещение в населенных пунктах</t>
  </si>
  <si>
    <t xml:space="preserve">Выкашивание территории </t>
  </si>
  <si>
    <t xml:space="preserve">Обработка территорий общего пользования </t>
  </si>
  <si>
    <t>Закупка, установка и ремонт детских площадок</t>
  </si>
  <si>
    <t>Спиливание деревьев в населенных пунктах</t>
  </si>
  <si>
    <t>Прочие мероприятия по благоустройству</t>
  </si>
  <si>
    <t>Формирование и эффективное управление муниципальной собственностью и земельными ресурсами Ивняковского сельского поселения</t>
  </si>
  <si>
    <t>Проведение кадастровых работ объектов недвижимости, проверка проектно сметной документации, услуги по проведению технического надзора</t>
  </si>
  <si>
    <t>Исполнение муниципальных функций в части ежегодных членских и целевых взносов участников Совета муниципальных образований</t>
  </si>
  <si>
    <t>Содержание объектов недвижимости, находящихся в муниципальной собственности</t>
  </si>
  <si>
    <t>14.0.00.00000</t>
  </si>
  <si>
    <t>14.1.00.00000</t>
  </si>
  <si>
    <t>14.1.01.00000</t>
  </si>
  <si>
    <t>14.1.01.43430</t>
  </si>
  <si>
    <t>14.1.01.43440</t>
  </si>
  <si>
    <t>14.1.01.43450</t>
  </si>
  <si>
    <t>14.1.02.00000</t>
  </si>
  <si>
    <t>14.1.02.43460</t>
  </si>
  <si>
    <t>14.1.02.10490</t>
  </si>
  <si>
    <t>14.1.03.00000</t>
  </si>
  <si>
    <t>14.1.03.43470</t>
  </si>
  <si>
    <t>14.1.03.43480</t>
  </si>
  <si>
    <t>14.1.03.43490</t>
  </si>
  <si>
    <t>14.1.03.43510</t>
  </si>
  <si>
    <t>14.1.03.43520</t>
  </si>
  <si>
    <t>14.1.03.43530</t>
  </si>
  <si>
    <t>14.1.03.43540</t>
  </si>
  <si>
    <t>14.1.03.43550</t>
  </si>
  <si>
    <t>Ликвидация свалок и проведение субботников</t>
  </si>
  <si>
    <t>Создание условий для развития информационного общества на территории поселения, обеспечение информационной безопасности деятельности органов местного самоуправления и  защиты муниципальных информационных ресурсов</t>
  </si>
  <si>
    <t>Реализация мероприятий для развития информационной инфраструктуры, обеспечения информационной безопасности и защиты муниципальных информационных ресурсов</t>
  </si>
  <si>
    <t>Проведение кадастровых работ объектов недвижимости</t>
  </si>
  <si>
    <t>0310</t>
  </si>
  <si>
    <t>08.2.01.43410</t>
  </si>
  <si>
    <t>Дефицит/профицит</t>
  </si>
  <si>
    <t>05.1.01.L4970</t>
  </si>
  <si>
    <t>Организация содержания муниципального жилищного фонда</t>
  </si>
  <si>
    <t>Организация бесперебойной работы систем жизнеобеспечения и обеспечение населения Ивняковского сельского поселения  коммунальными услугами</t>
  </si>
  <si>
    <t>Организация бесперебойной работы систем жизнеобеспечения и обеспечение населения Ивняковского сельского поселения коммунальными услугами</t>
  </si>
  <si>
    <t>Защита населения и территории от чрезвычайных ситуаций природного и техногенного характера, пожарная безопасность</t>
  </si>
  <si>
    <t>0705</t>
  </si>
  <si>
    <t>Профессиональная подготовка, переподготовка и повышение квалификации</t>
  </si>
  <si>
    <t xml:space="preserve">Создание условий для реализации программы  «Эффективная власть в Ивняковском сельском поселении » </t>
  </si>
  <si>
    <t xml:space="preserve">Создание условий для реализации программы  «Эффективная власть в Ивняковском сельском поселении Ярославского муниципального района Ярославской области» </t>
  </si>
  <si>
    <t xml:space="preserve">Прочие мероприятия для реализации программы «Эффективная власть в Ивняковском сельском поселении Ярославского муниципального района Ярославской области» </t>
  </si>
  <si>
    <t>21.2.10.00000</t>
  </si>
  <si>
    <t>21.2.10.43420</t>
  </si>
  <si>
    <t>21.2.10.43570</t>
  </si>
  <si>
    <t>21.2.11.00000</t>
  </si>
  <si>
    <t>21.2.11.43560</t>
  </si>
  <si>
    <t>21.2.11.43580</t>
  </si>
  <si>
    <t>21.3.02.00000</t>
  </si>
  <si>
    <t>21.3.02.43590</t>
  </si>
  <si>
    <t>21.2.11.43610</t>
  </si>
  <si>
    <t>Муниципальная программа "Обеспечение качественными коммунальными услугами населения Ивянковского сельского поселения"</t>
  </si>
  <si>
    <t>Вид       расходов</t>
  </si>
  <si>
    <t>Муниципальная программа "Формирование современной городской среды"</t>
  </si>
  <si>
    <t>06.0.00.00000</t>
  </si>
  <si>
    <t>06.1.00.00000</t>
  </si>
  <si>
    <t>Мероприятия, направленные на формирование современной городской среды</t>
  </si>
  <si>
    <t>06.1.01.00000</t>
  </si>
  <si>
    <t xml:space="preserve">Формирование современной городской среды </t>
  </si>
  <si>
    <t>06.1.F2.55550</t>
  </si>
  <si>
    <t>14.2.00.00000</t>
  </si>
  <si>
    <t xml:space="preserve">Комплексное развитие сельских территорий Ивняковского сельского поселения  </t>
  </si>
  <si>
    <t>14.2.01.00000</t>
  </si>
  <si>
    <t>Расходы на проведение мероприятий по благоустройству сельских территорий Ивняковского сельского поселения</t>
  </si>
  <si>
    <t>14.2.01.L5760</t>
  </si>
  <si>
    <t>Субсидия на приведение в нормативное сосмтояние автомобильных дорог местного значения , обеспечивающих подъезды к объектам социального назначения</t>
  </si>
  <si>
    <t>21.1.01.77350</t>
  </si>
  <si>
    <t>24.1.01.47350</t>
  </si>
  <si>
    <t>21.1.01.47350</t>
  </si>
  <si>
    <t>24.1.01.77350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</si>
  <si>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2022год</t>
  </si>
  <si>
    <t xml:space="preserve">на 2022 год </t>
  </si>
  <si>
    <t xml:space="preserve">Расходы бюджета Ивняковского сельского поселения на 2022 год по разделам и подразделам классификации расходов бюджетов Российской Федерации </t>
  </si>
  <si>
    <t>Подпрограмма "Поддержка молодых семей в приобретении (строительстве) жилья"</t>
  </si>
  <si>
    <t>Подпрограмма «Профилактика правонарушений в сфере общественного порядка на территории Ивняковского сельского поселения "</t>
  </si>
  <si>
    <t>06.1.F2.00000</t>
  </si>
  <si>
    <t>2022 год</t>
  </si>
  <si>
    <t>Мероприятия по реализации подпрограммы "Поддержка молодых семей в приобретении (строительстве) жилья"</t>
  </si>
  <si>
    <t>Подпрограмма "Решаем вместе!""</t>
  </si>
  <si>
    <t xml:space="preserve">Реализация мероприятий подпрограммы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</si>
  <si>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>Подпрограмма «Противодействие экстремизму и профилактика терроризма на территории Ивняковского сельского поселения ЯМР "</t>
  </si>
  <si>
    <t>Реализация мероприятий подпрограммы «Противодействие экстремизму и профилактика терроризма на территории Ивняковского сельского поселения ЯМР »</t>
  </si>
  <si>
    <t>Реализация мероприятий подпрограммы  «Укрепление пожарной безопасности в населенных пунктах на территории Ивняковского сельского поселения Ярославского муниципального района     Ярославской области"</t>
  </si>
  <si>
    <t xml:space="preserve">Подпрограмма «Комплексная программа жилищно-коммунального хозяйства Ивняковского сельского поселения»
</t>
  </si>
  <si>
    <t xml:space="preserve">Подпрограмма «Развитие муниципальной службы в Ивняковском сельском поселении» </t>
  </si>
  <si>
    <t>Реализация мероприятий подпрограммы "Развитие муниципальной службы в Администрации Ивняковского сельского поселения"</t>
  </si>
  <si>
    <t>Подпрограмма «Эффективная власть в Ивняковском сельском поселении»</t>
  </si>
  <si>
    <t xml:space="preserve">Подпрограмма "Сохранность муниципальных автомобильных дорог местного значения в границах населенных пунктов Ивняковского сельского поселения" </t>
  </si>
  <si>
    <t xml:space="preserve">Реализация мероприятий подпрограммы "Сохранность муниципальных автомобильных дорог местного значения в границах населенных пунктов Ивняковского сельского поселения" </t>
  </si>
  <si>
    <t>Подпрограмма "Эффективная власть в Ивняковском сельском поселении"</t>
  </si>
  <si>
    <t>Подпрограмма "Развитие информатизации в Ивняковском сельском поселении"</t>
  </si>
  <si>
    <t xml:space="preserve">Подпрограмма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области» </t>
  </si>
  <si>
    <t xml:space="preserve">Реализация мероприятий подпрограммы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 на 2020-2022 годы» </t>
  </si>
  <si>
    <t xml:space="preserve">Подпрограмма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</si>
  <si>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 xml:space="preserve">Реализация мероприятий подпрограммы  "Профилактика наркомании и токсикомании на территории Ивняковского сельского поселения Ярославского муниципального района Ярославской области" </t>
  </si>
  <si>
    <t>Подпрограмма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</t>
  </si>
  <si>
    <t xml:space="preserve">Реализация мероприятий подпрограммы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 </t>
  </si>
  <si>
    <t xml:space="preserve"> Подпрограмма «Противодействие экстремизму и профилактика терроризма на территории Ивняковского сельского поселения ЯМР "на 2021-2023 годы»</t>
  </si>
  <si>
    <t>Реализация мероприятий подпрограммы «Противодействие экстремизму и профилактика терроризма на территории Ивняковского сельского поселения ЯМР"</t>
  </si>
  <si>
    <t xml:space="preserve">Реализация мероприятий подпрограммы  "Сохранность муниципальных автомобильных дорог местного значения в границах населенных пунктов Ивняковского сельского поселения" </t>
  </si>
  <si>
    <t>Расходы на приведение в нормативное состояние автомобильных дорог местного значения , обеспечивающих подъезды к объектам социального назначения за счет средств местного бюджета</t>
  </si>
  <si>
    <t>Подпрограмма "Комплексное развитие сельских территорий Ивняковского сельского поселения"</t>
  </si>
  <si>
    <t xml:space="preserve">Подпрограмма «Комплексная программа жилищно-коммунального хозяйства Ивняковского сельского поселения» 
</t>
  </si>
  <si>
    <t>Подпрограмма"Развитие муниципальной службы в Ивняковском сельском поселении"</t>
  </si>
  <si>
    <t xml:space="preserve">Прочие мероприятия для реализации подпрограммы «Эффективная власть в Ивняковском сельском поселении Ярославского муниципального района Ярославской области» </t>
  </si>
  <si>
    <t xml:space="preserve">Подпрограмма «Профилактика правонарушений в сфере общественного порядка на территории Ивняковского сельского поселения Ярославского муниципального района Ярославской области" </t>
  </si>
  <si>
    <t>Субсидия на приведение в нормативное состояние автомобильных дорог местного значения , обеспечивающих подъезды к объектам социального назначения</t>
  </si>
  <si>
    <t>Подпрограмма "Решаем вместе!"</t>
  </si>
  <si>
    <t>Подпрограмма "Профилактика наркомании и токсикомании на территории Ивняковского сельского поселения"</t>
  </si>
  <si>
    <t xml:space="preserve">Мероприятия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 </t>
  </si>
  <si>
    <t xml:space="preserve">Реализация мероприятий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" </t>
  </si>
  <si>
    <t xml:space="preserve">Подпрограмма  «Укрепление пожарной безопасности в населенных пунктах на территории Ивняковского сельского поселения Ярославского муниципального района Ярославской области" </t>
  </si>
  <si>
    <t>Муниципальная программа "Обеспечение качественными коммунальными услугами населения Ивняковского сельского поселения"</t>
  </si>
  <si>
    <t xml:space="preserve">Муниципальная программа "Эффективная власть в Ивняковском сельском поселении" 
</t>
  </si>
  <si>
    <t>Субвенция бюджетам сельских поселения на осуществление первичного воинского учета органами местного самоуправления поселений, муниципальных и городских округов</t>
  </si>
  <si>
    <t>Предоставление молодым семьям поддержки в приобретении (строительстве) жилья на территории Ярославской области</t>
  </si>
  <si>
    <t>Подпрограмма "Развитие информатизации в Ивняковском сельского поселения"</t>
  </si>
  <si>
    <t>Формирование комфортной городской среды за счет собственных средств бюджета поселения</t>
  </si>
  <si>
    <t>06.1.F2.43620</t>
  </si>
  <si>
    <t>Приложение 1</t>
  </si>
  <si>
    <t>06.1.01.45350</t>
  </si>
  <si>
    <t>Расходы на реализацию мероприятий инициативного бюджетирования на территории Ярославской области (поддержка местных инициатив)  за счет средств местного бюджета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</si>
  <si>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</si>
  <si>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06.1.01.75350</t>
  </si>
  <si>
    <t>06.1.02.70410</t>
  </si>
  <si>
    <t>06.01.02.0000</t>
  </si>
  <si>
    <t>Реализация проекта комплексного благоустройства придомовых территорий и обустройства территорий для выгула животных "Наши дворы"</t>
  </si>
  <si>
    <t>Расходы на благоустройство дворовых территорий и обустройство территорий для выгула животных за счет средств местного бюджета</t>
  </si>
  <si>
    <t>Расходы на реализацию мероприятий, предусмотренных нормативными правовыми актами органов государственной власти Ярославской области</t>
  </si>
  <si>
    <t>06.1.02.73260</t>
  </si>
  <si>
    <t>Региональный проект "Формирование комфортной городской среды"</t>
  </si>
  <si>
    <t>Мероприятия инициативного бюджетирования</t>
  </si>
  <si>
    <t>06.01.01.00000</t>
  </si>
  <si>
    <t>06.01.01.45350</t>
  </si>
  <si>
    <t>06.01.01.75350</t>
  </si>
  <si>
    <t>06.01.02.00000</t>
  </si>
  <si>
    <t>06.1.02.43630</t>
  </si>
  <si>
    <t>Расходы на частичное финансирование первоочередных расходных обязательств, возникших при выполнении полномочий  органов местного самоуправления, за исключением заработной платы и начислений на нее</t>
  </si>
  <si>
    <t>14.1.03.10850</t>
  </si>
  <si>
    <t>Расходы передаваемые из бюджета Ярославского муниципального района бюджетам поселений, входящих в состав ЯМР, на ликвидацию несанкционированных свалок отходов</t>
  </si>
  <si>
    <t>14.1.03.10710</t>
  </si>
  <si>
    <t>Дотации на реализацию мероприятий, предусмотренных нормативными правовыми актами органов государственной власти Ярославской области</t>
  </si>
  <si>
    <t>Расходы на финансирование дорожного хозяйства за счет средств бюджета Ярославского муниципального района</t>
  </si>
  <si>
    <t>24.1.01.12440</t>
  </si>
  <si>
    <t xml:space="preserve"> Прогнозируемые доходы бюджета Ивняковского сельского поселения  на 2022 год  в соответствии  с классификацией доходов бюджетов Российской Федерации</t>
  </si>
  <si>
    <t>Код бюджетной классификации РФ</t>
  </si>
  <si>
    <t xml:space="preserve">Наименование доходов 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</si>
  <si>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</si>
  <si>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</si>
  <si>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</si>
  <si>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</si>
  <si>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</si>
  <si>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</si>
  <si>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</si>
  <si>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НАЛОГИ НА ТОВАРЫ (РАБОТЫ, УСЛУГИ), РЕАЛИЗУЕМЫЕ НА ТЕРРИТОРИИ РОССИЙСКОЙ ФЕДЕРАЦИИ</t>
  </si>
  <si>
    <t>100 1 03 02000 01 0000 110</t>
  </si>
  <si>
    <t xml:space="preserve"> Акцизы по подакцизным товарам (продукции), производимым на территории Российской Федерации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</si>
  <si>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</si>
  <si>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</si>
  <si>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</si>
  <si>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</si>
  <si>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182 1 06 06000 00 0000 110</t>
  </si>
  <si>
    <t>Земельный налог</t>
  </si>
  <si>
    <t>840 1 08 00000 00 0000 000</t>
  </si>
  <si>
    <t>ГОСУДАРСТВЕННАЯ ПОШЛИНА</t>
  </si>
  <si>
    <t>840 1 08 04020 01 1000 110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</si>
  <si>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</si>
  <si>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840 1 11 00000 00 0000 000</t>
  </si>
  <si>
    <t>ДОХОДЫ ОТ ИСПОЛЬЗОВАНИЯ ИМУЩЕСТВА, НАХОДЯЩЕГОСЯ В ГОСУДАРСТВЕННОЙ И МУНИЦИПАЛЬНОЙ СОБСТВЕННОСТИ</t>
  </si>
  <si>
    <t>840 1 11 05035 10 0000 120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</si>
  <si>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</si>
  <si>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840 2 00 00000 00 0000 000</t>
  </si>
  <si>
    <t>БЕЗВОЗМЕЗДНЫЕ ПОСТУПЛЕНИЯ</t>
  </si>
  <si>
    <t>840 2 02 10000 00 0000 150</t>
  </si>
  <si>
    <t>Дотации бюджетам бюджетной системы Российской Федерации</t>
  </si>
  <si>
    <t>840 2 02 19999 10 0000 150</t>
  </si>
  <si>
    <t>Прочие дотации бюджетам сельских поселений (дотация на реализацию мероприятий, предусмотренных нормативными правовыми актами органов государственной власти Ярославской области)</t>
  </si>
  <si>
    <t>840 2 02 20000 00 0000 150</t>
  </si>
  <si>
    <t>Субсидии бюджетам бюджетной системы Российской Федерации (межбюджетные субсидии)</t>
  </si>
  <si>
    <t>840 2 02 20041 10 0000 150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</si>
  <si>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</si>
  <si>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840 2 02 29999 10 2004 150</t>
  </si>
  <si>
    <t>Прочие субсидии бюджетам сельских поселений (Субсидия на реализацию мероприятий по возмещению части затрат организациям и индивидуальным предпринимателям, занимающимся доставкой товаров в отдельные сельские населенные пункты)</t>
  </si>
  <si>
    <t>840 2 02 29999 10 2032 150</t>
  </si>
  <si>
    <t>Прочие субсидии бюджетам сельских поселений (Субсидия на реализацию мероприятий инициативного бюджетирования на территории Ярославской области (поддержка местных инициатив))</t>
  </si>
  <si>
    <t>840 2 02 25555 10 0000 150</t>
  </si>
  <si>
    <t>Субсидии бюджетам сельских поселений на реализацию программ формирования современной городской среды</t>
  </si>
  <si>
    <t>840 2 02 25497 10 0000 150</t>
  </si>
  <si>
    <t>Субсидии бюджетам сельских поселений на реализацию мероприятий по обеспечению жильем молодых семей</t>
  </si>
  <si>
    <t>840 2 02 40000 00 0000 150</t>
  </si>
  <si>
    <t>840 2 02 40014 10 0000 150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</si>
  <si>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(зимнее содержание дорог)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</si>
  <si>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(колодцы)</t>
  </si>
  <si>
    <t>840 2 02 49999 10 0000 150</t>
  </si>
  <si>
    <t xml:space="preserve">Прочие межбюджетные трансферты, передаваемые бюджетам сельских поселений </t>
  </si>
  <si>
    <t>840 2 02 49999 10 4010 150</t>
  </si>
  <si>
    <t>Прочие межбюджетные трансферты, передаваемые бюджетам сельских поселений (Межбюджетные трансферты на благоустройство дворовых территорий и обустройство территорий для выгула животных)</t>
  </si>
  <si>
    <t>840 2 02 30000 00 0000 150</t>
  </si>
  <si>
    <t>Субвенции бюджетам субъектов Российской Федерации и муниципальных образований</t>
  </si>
  <si>
    <t>840 2 02 35118 10 0000 150</t>
  </si>
  <si>
    <t>Источники</t>
  </si>
  <si>
    <t xml:space="preserve">внутреннего финансирования дефицита бюджета Ивняковского сельского поселения </t>
  </si>
  <si>
    <t>Код</t>
  </si>
  <si>
    <t>840 01 05 00 00 00 0000 000</t>
  </si>
  <si>
    <t>Изменение остатков средств на счетах по учету средств бюджетов</t>
  </si>
  <si>
    <t xml:space="preserve">840 01 05 02 01 10 0000 510 </t>
  </si>
  <si>
    <t>Увеличение прочих остатков денежных средств бюджетов сельских поселений</t>
  </si>
  <si>
    <t>840 01 05 02 01 10 0000 610</t>
  </si>
  <si>
    <t>Уменьшение прочих остатков денежных средств бюджетов сельских поселений</t>
  </si>
  <si>
    <t xml:space="preserve">ИТОГО источников </t>
  </si>
  <si>
    <t>840 1 11 09045 10 0000 120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</si>
  <si>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</si>
  <si>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840 1 13 00000 00 0000 000</t>
  </si>
  <si>
    <t>ДОХОДЫ ОТ ОКАЗАНИЯ ПЛАТНЫХ УСЛУГ (РАБОТ) И КОМПЕНСАЦИИ ЗАТРАТ ГОСУДАРСТВА</t>
  </si>
  <si>
    <t>840 1 13 02065 10 0000 130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</si>
  <si>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</si>
  <si>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ШТРАФЫ, САНКЦИИ, ВОЗМЕЩЕНИЕ УЩЕРБА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</si>
  <si>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</si>
  <si>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
</t>
  </si>
  <si>
    <t>840 1 17 00000 00 0000 000</t>
  </si>
  <si>
    <t>840 1 17 05050 10 0000 180</t>
  </si>
  <si>
    <t>Прочие неналоговые доходы бюджетов сельских поселений</t>
  </si>
  <si>
    <t>ПРОЧИЕ НЕНАЛОГОВЫЕ ДОХОДЫ</t>
  </si>
  <si>
    <t>к решению Муниципального Совета Ивняковского сельского поселения от 26 декабря 2022 года г. № 154</t>
  </si>
  <si>
    <t>840 1 16 07010 10 0000 140</t>
  </si>
  <si>
    <t>840 2 07 00000 00 0000 150</t>
  </si>
  <si>
    <t>Прочие безвозмездные поступления</t>
  </si>
  <si>
    <t>Прочие безвозмездные поступления в бюджеты сельских поселений</t>
  </si>
  <si>
    <t>840 2 07 05030 10 0000 150</t>
  </si>
  <si>
    <t>949 1 16 02020 02 0000 140</t>
  </si>
  <si>
    <t>000 1 16 00000 00 0000 000</t>
  </si>
  <si>
    <t xml:space="preserve"> Прогнозируемые доходы бюджета Ивняковского сельского поселения  на 2023-2024 годы  в соответствии  с классификацией доходов бюджетов Российской Федерации</t>
  </si>
  <si>
    <t>Приложение 9</t>
  </si>
  <si>
    <t xml:space="preserve"> плановый период 2023-2024 годов</t>
  </si>
  <si>
    <t xml:space="preserve">Подпрограмма  «Укрепление        пожарной безопасности в населенных пунктах на территории Ивняковского сельского        поселения        Ярославского муниципального     района     Ярославской области на 2020-2022 годы» </t>
  </si>
  <si>
    <t>Реализация мероприятий подпрограммы  "Профилактика наркомании и токсикомании на территории Ивняковского сельского поселения Ярославского муниципального района Ярославской области" на 2021-2023 годы</t>
  </si>
  <si>
    <t>Реализация мероприятий подпрограммы «Меры по противодействию незаконному обороту наркотических средств и психотропных веществ и злоупотреблению ими на территории Ивняковского сельского поселения Ярославского муниципального района Ярославской области" на 2021-2023 годы</t>
  </si>
  <si>
    <t>Реализация мероприятий подпрограммы «Противодействие экстремизму и профилактика терроризма на территории Ивняковского сельского поселения ЯМР на 2021-2023 годы»</t>
  </si>
  <si>
    <t>Расходы на приведение в нормативное сосмтояние автомобильных дорог местного значения , обеспечивающих подъезды к объектам социального назначения за счет средств местного бюджета</t>
  </si>
  <si>
    <t xml:space="preserve"> Другие вопросы в области национальной экономики</t>
  </si>
  <si>
    <t xml:space="preserve">Создание условий для реализации подпрограммы  «Эффективная власть в Ивняковском сельском поселении » на 2021-2023 годы  </t>
  </si>
  <si>
    <t xml:space="preserve">Расходы на реализацию мероприятий
по возмещению части затрат организациям и индивидуальным предпринимателям, занимающимся доставкой товаров в отдаленные сельские населенные пункты за счет средств местного бюджета
</t>
  </si>
  <si>
    <t xml:space="preserve">Расходы на реализацию мероприятий
по возмещению части затрат организациям и индивидуальным предпринимателям, занимающимся доставкой товаров в отдаленные сельские населенные пункты.
</t>
  </si>
  <si>
    <t>21.2.11.72880</t>
  </si>
  <si>
    <t xml:space="preserve">Подпрограмма "Переселение граждан из жилищного фонда, признанного непригодным для проживания и (или) жилищного фонда  с высоким уровнем износа" </t>
  </si>
  <si>
    <t>05.2.00.00000</t>
  </si>
  <si>
    <t>Улучшение жилищных условий нуждающихся граждан, проживающих в жилых домах, не отвечающих установленным санитарным и техническим требованиям, и с высоким уровнем износа</t>
  </si>
  <si>
    <t>05.2.01.00000</t>
  </si>
  <si>
    <t>Мероприятия по реализации подпрограммы "Переселение граждан из жилищного фонда, признанного непригодным для проживания и (или) жилищного фонда  с высоким уровнем износа" на 2021-2023 годы</t>
  </si>
  <si>
    <t>05.2.01.43210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</si>
  <si>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</si>
  <si>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"Обеспечение качественными коммунальными услугами населения Ивняковского сельского поселения "</t>
  </si>
  <si>
    <t>Подпрограмма "Развитие муниципальной службы в Ивняковском сельском поселении"</t>
  </si>
  <si>
    <t>Приложение 8</t>
  </si>
  <si>
    <t>Приложение 7</t>
  </si>
  <si>
    <t>от 26  декабря 2022 года г. № 8</t>
  </si>
  <si>
    <t>от  26 декабря 2022 года г. № 154</t>
  </si>
  <si>
    <t>от 26 декабря 2022 года г. № 154</t>
  </si>
  <si>
    <t>Условно-утвержденные расходы</t>
  </si>
  <si>
    <t xml:space="preserve">Приложение 6 </t>
  </si>
  <si>
    <t>Расходы бюджета Ивняковского сельского поселения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2023 -2024 годы</t>
  </si>
  <si>
    <t>21.2.11.42880</t>
  </si>
  <si>
    <t>Ивняковского сельского поселения от 26 декабря 2022 года г. № 154</t>
  </si>
  <si>
    <t>Приложение 4</t>
  </si>
  <si>
    <t>Условно-утваержденные расходы</t>
  </si>
  <si>
    <t>Ивняковского сельского поселения от  26 декабря 2022 года г. № 154</t>
  </si>
  <si>
    <t>Приложение 10</t>
  </si>
  <si>
    <t xml:space="preserve">на 2023-2024 годы </t>
  </si>
  <si>
    <t>Сумма</t>
  </si>
  <si>
    <t xml:space="preserve">1) По осуществлению контроля за исполнением бюджета Ивняковского сельского поселения 
</t>
  </si>
  <si>
    <t>2) По осуществлению внешнего муниципального финансового контроля</t>
  </si>
  <si>
    <t>3) По осуществлению части полномочий в сфере культуры</t>
  </si>
  <si>
    <t xml:space="preserve">4)Возмещению части затрат организациям и индивидуальным предпринимателям, занимающимся доставкой товаров в отдаленные сельские населенные пункты.
</t>
  </si>
  <si>
    <t>1) Организация в границах поселения водоснабжения населения в населенных пунктах, где отсутствует централизованное водоснабжение (осуществление содержания, строительства и ремонта колодцев)</t>
  </si>
  <si>
    <t>2) Дорожная деятельность в отношении автомобильных дорог местного значения вне границ населенных пунктов в границах муниципального района, расположенных на территории Ивняковского сельского поселения Ярославского муниципального района (работы по расчистке и содержанию автомобильных дорог в зимний период)</t>
  </si>
  <si>
    <t>Межбюджетные трансферты на организацию мероприятий межпоселенческого характера по охране окружающей среды</t>
  </si>
  <si>
    <t xml:space="preserve">Межбюджетные трансферты в целях частичного финансирования первоочередных расходных обязательств, возникших при выполнении полномочий органов местного самоуправления сельского поселения </t>
  </si>
  <si>
    <t xml:space="preserve">Из бюджета Ивняковского СП в бюджет Ярославского муниципального района    </t>
  </si>
  <si>
    <t>Приложение 11</t>
  </si>
  <si>
    <t>Из бюджета  Ярославского муниципального района в бюджет Ивняковского СП</t>
  </si>
  <si>
    <t xml:space="preserve">Распределение иных межбюджетных трансфертов бюджету муниципального района и бюджету Ивняковского СП ЯМР ЯО на осуществление части полномочий по решению вопросов местного значения в соответствии с заключенными соглашениями   на 2022 год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</si>
</sst>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_р_."/>
    <numFmt numFmtId="180" formatCode="0000"/>
    <numFmt numFmtId="181" formatCode="000"/>
    <numFmt numFmtId="182" formatCode="00"/>
    <numFmt numFmtId="183" formatCode="0000000"/>
    <numFmt numFmtId="184" formatCode="#,##0_ ;\-#,##0\ "/>
    <numFmt numFmtId="185" formatCode="0_ ;\-0\ "/>
    <numFmt numFmtId="186" formatCode="#,##0&quot;р.&quot;"/>
  </numFmts>
  <fonts count="7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 Cyr"/>
      <family val="1"/>
    </font>
    <font>
      <sz val="12"/>
      <color indexed="10"/>
      <name val="Times New Roman Cyr"/>
      <family val="1"/>
    </font>
    <font>
      <sz val="12"/>
      <color indexed="10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name val="Times New Roman CYR"/>
      <family val="0"/>
    </font>
    <font>
      <i/>
      <sz val="11"/>
      <name val="Times New Roman CYR"/>
      <family val="1"/>
    </font>
    <font>
      <i/>
      <sz val="11"/>
      <name val="Times New Roman Cyr"/>
      <family val="0"/>
    </font>
    <font>
      <b/>
      <i/>
      <sz val="11"/>
      <name val="Times New Roman CYR"/>
      <family val="1"/>
    </font>
    <font>
      <b/>
      <i/>
      <sz val="11"/>
      <name val="Times New Roman Cyr"/>
      <family val="0"/>
    </font>
    <font>
      <i/>
      <sz val="11"/>
      <color indexed="10"/>
      <name val="Times New Roman CYR"/>
      <family val="1"/>
    </font>
    <font>
      <i/>
      <sz val="11"/>
      <color indexed="10"/>
      <name val="Times New Roman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b/>
      <i/>
      <sz val="8"/>
      <name val="Times New Roman"/>
      <family val="1"/>
    </font>
    <font>
      <b/>
      <sz val="11"/>
      <name val="Calibri"/>
      <family val="2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20"/>
      <name val="Arial Cyr"/>
      <family val="0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name val="Arial Cyr"/>
      <family val="0"/>
    </font>
    <font>
      <u val="single"/>
      <sz val="11"/>
      <color theme="10"/>
      <name val="Arial Cyr"/>
      <family val="0"/>
    </font>
    <font>
      <u val="single"/>
      <sz val="11"/>
      <color theme="11"/>
      <name val="Arial Cyr"/>
      <family val="0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5E9BD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6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6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716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Alignment="1">
      <alignment/>
    </xf>
    <xf numFmtId="0" fontId="23" fillId="0" borderId="0" xfId="0" applyFont="1" applyAlignment="1">
      <alignment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 wrapText="1"/>
    </xf>
    <xf numFmtId="172" fontId="19" fillId="0" borderId="0" xfId="0" applyNumberFormat="1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Alignment="1">
      <alignment horizontal="justify" vertical="center" wrapText="1"/>
    </xf>
    <xf numFmtId="172" fontId="25" fillId="0" borderId="0" xfId="0" applyNumberFormat="1" applyFont="1" applyAlignment="1">
      <alignment horizontal="right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 wrapText="1"/>
    </xf>
    <xf numFmtId="1" fontId="20" fillId="0" borderId="0" xfId="0" applyNumberFormat="1" applyFont="1" applyBorder="1" applyAlignment="1">
      <alignment horizontal="center" vertical="center" wrapText="1"/>
    </xf>
    <xf numFmtId="1" fontId="21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49" fontId="21" fillId="6" borderId="10" xfId="0" applyNumberFormat="1" applyFont="1" applyFill="1" applyBorder="1" applyAlignment="1">
      <alignment horizontal="center" vertical="center" wrapText="1"/>
    </xf>
    <xf numFmtId="0" fontId="21" fillId="6" borderId="10" xfId="0" applyFont="1" applyFill="1" applyBorder="1" applyAlignment="1">
      <alignment horizontal="justify" vertical="center" wrapText="1"/>
    </xf>
    <xf numFmtId="172" fontId="21" fillId="6" borderId="10" xfId="0" applyNumberFormat="1" applyFont="1" applyFill="1" applyBorder="1" applyAlignment="1">
      <alignment vertical="center"/>
    </xf>
    <xf numFmtId="172" fontId="21" fillId="24" borderId="0" xfId="0" applyNumberFormat="1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justify" vertical="center" wrapText="1"/>
    </xf>
    <xf numFmtId="172" fontId="23" fillId="0" borderId="10" xfId="0" applyNumberFormat="1" applyFont="1" applyBorder="1" applyAlignment="1">
      <alignment vertical="center"/>
    </xf>
    <xf numFmtId="172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justify" vertical="center" wrapText="1"/>
    </xf>
    <xf numFmtId="172" fontId="23" fillId="0" borderId="10" xfId="0" applyNumberFormat="1" applyFont="1" applyFill="1" applyBorder="1" applyAlignment="1">
      <alignment vertical="center"/>
    </xf>
    <xf numFmtId="172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49" fontId="22" fillId="8" borderId="10" xfId="0" applyNumberFormat="1" applyFont="1" applyFill="1" applyBorder="1" applyAlignment="1">
      <alignment horizontal="center" vertical="center" wrapText="1"/>
    </xf>
    <xf numFmtId="0" fontId="28" fillId="8" borderId="10" xfId="0" applyFont="1" applyFill="1" applyBorder="1" applyAlignment="1">
      <alignment horizontal="justify" vertical="center" wrapText="1"/>
    </xf>
    <xf numFmtId="172" fontId="22" fillId="8" borderId="10" xfId="0" applyNumberFormat="1" applyFont="1" applyFill="1" applyBorder="1" applyAlignment="1">
      <alignment vertical="center"/>
    </xf>
    <xf numFmtId="172" fontId="22" fillId="24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172" fontId="23" fillId="24" borderId="0" xfId="0" applyNumberFormat="1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173" fontId="22" fillId="8" borderId="10" xfId="0" applyNumberFormat="1" applyFont="1" applyFill="1" applyBorder="1" applyAlignment="1">
      <alignment vertical="center"/>
    </xf>
    <xf numFmtId="173" fontId="23" fillId="0" borderId="10" xfId="0" applyNumberFormat="1" applyFont="1" applyBorder="1" applyAlignment="1">
      <alignment vertical="center"/>
    </xf>
    <xf numFmtId="0" fontId="22" fillId="8" borderId="10" xfId="0" applyFont="1" applyFill="1" applyBorder="1" applyAlignment="1">
      <alignment horizontal="justify" vertical="center" wrapText="1"/>
    </xf>
    <xf numFmtId="49" fontId="22" fillId="8" borderId="10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11" xfId="0" applyFont="1" applyBorder="1" applyAlignment="1">
      <alignment horizontal="justify"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3" xfId="0" applyFont="1" applyFill="1" applyBorder="1" applyAlignment="1">
      <alignment horizontal="left" vertical="center"/>
    </xf>
    <xf numFmtId="172" fontId="22" fillId="0" borderId="10" xfId="0" applyNumberFormat="1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174" fontId="22" fillId="0" borderId="10" xfId="0" applyNumberFormat="1" applyFont="1" applyFill="1" applyBorder="1" applyAlignment="1">
      <alignment vertical="center"/>
    </xf>
    <xf numFmtId="0" fontId="22" fillId="25" borderId="12" xfId="0" applyFont="1" applyFill="1" applyBorder="1" applyAlignment="1">
      <alignment horizontal="left" vertical="center"/>
    </xf>
    <xf numFmtId="0" fontId="22" fillId="25" borderId="13" xfId="0" applyFont="1" applyFill="1" applyBorder="1" applyAlignment="1">
      <alignment horizontal="left" vertical="center" wrapText="1"/>
    </xf>
    <xf numFmtId="174" fontId="22" fillId="25" borderId="10" xfId="0" applyNumberFormat="1" applyFont="1" applyFill="1" applyBorder="1" applyAlignment="1">
      <alignment vertical="center"/>
    </xf>
    <xf numFmtId="172" fontId="22" fillId="25" borderId="10" xfId="0" applyNumberFormat="1" applyFont="1" applyFill="1" applyBorder="1" applyAlignment="1">
      <alignment vertical="center"/>
    </xf>
    <xf numFmtId="2" fontId="22" fillId="24" borderId="10" xfId="0" applyNumberFormat="1" applyFont="1" applyFill="1" applyBorder="1" applyAlignment="1">
      <alignment vertical="center"/>
    </xf>
    <xf numFmtId="172" fontId="22" fillId="24" borderId="10" xfId="0" applyNumberFormat="1" applyFont="1" applyFill="1" applyBorder="1" applyAlignment="1">
      <alignment vertical="center"/>
    </xf>
    <xf numFmtId="172" fontId="22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172" fontId="19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9" fillId="0" borderId="0" xfId="0" applyFont="1" applyFill="1" applyAlignment="1">
      <alignment wrapText="1"/>
    </xf>
    <xf numFmtId="49" fontId="29" fillId="0" borderId="0" xfId="0" applyNumberFormat="1" applyFont="1" applyFill="1" applyAlignment="1">
      <alignment horizontal="center" wrapText="1"/>
    </xf>
    <xf numFmtId="172" fontId="29" fillId="0" borderId="0" xfId="0" applyNumberFormat="1" applyFont="1" applyFill="1" applyAlignment="1">
      <alignment wrapText="1"/>
    </xf>
    <xf numFmtId="0" fontId="30" fillId="24" borderId="0" xfId="0" applyFont="1" applyFill="1" applyAlignment="1">
      <alignment wrapText="1"/>
    </xf>
    <xf numFmtId="0" fontId="29" fillId="24" borderId="0" xfId="0" applyFont="1" applyFill="1" applyAlignment="1">
      <alignment wrapText="1"/>
    </xf>
    <xf numFmtId="0" fontId="20" fillId="0" borderId="0" xfId="0" applyFont="1" applyAlignment="1">
      <alignment horizontal="right" vertical="center" wrapText="1"/>
    </xf>
    <xf numFmtId="0" fontId="20" fillId="0" borderId="0" xfId="0" applyFont="1" applyFill="1" applyAlignment="1">
      <alignment horizontal="right" vertical="center" wrapText="1"/>
    </xf>
    <xf numFmtId="0" fontId="19" fillId="24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19" fillId="0" borderId="0" xfId="0" applyFont="1" applyAlignment="1">
      <alignment vertical="center" wrapText="1"/>
    </xf>
    <xf numFmtId="0" fontId="31" fillId="24" borderId="0" xfId="0" applyFont="1" applyFill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33" fillId="24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34" fillId="0" borderId="10" xfId="0" applyFont="1" applyFill="1" applyBorder="1" applyAlignment="1">
      <alignment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72" fontId="34" fillId="0" borderId="10" xfId="0" applyNumberFormat="1" applyFont="1" applyFill="1" applyBorder="1" applyAlignment="1">
      <alignment vertical="center" wrapText="1"/>
    </xf>
    <xf numFmtId="1" fontId="34" fillId="0" borderId="10" xfId="0" applyNumberFormat="1" applyFont="1" applyFill="1" applyBorder="1" applyAlignment="1">
      <alignment vertical="center" wrapText="1"/>
    </xf>
    <xf numFmtId="0" fontId="34" fillId="24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22" fillId="8" borderId="10" xfId="0" applyFont="1" applyFill="1" applyBorder="1" applyAlignment="1">
      <alignment horizontal="left" vertical="center" wrapText="1"/>
    </xf>
    <xf numFmtId="49" fontId="34" fillId="8" borderId="10" xfId="0" applyNumberFormat="1" applyFont="1" applyFill="1" applyBorder="1" applyAlignment="1">
      <alignment horizontal="center" vertical="center" wrapText="1"/>
    </xf>
    <xf numFmtId="49" fontId="34" fillId="8" borderId="10" xfId="0" applyNumberFormat="1" applyFont="1" applyFill="1" applyBorder="1" applyAlignment="1">
      <alignment horizontal="center" vertical="center" wrapText="1"/>
    </xf>
    <xf numFmtId="172" fontId="34" fillId="8" borderId="10" xfId="0" applyNumberFormat="1" applyFont="1" applyFill="1" applyBorder="1" applyAlignment="1">
      <alignment vertical="center" wrapText="1"/>
    </xf>
    <xf numFmtId="0" fontId="34" fillId="24" borderId="0" xfId="0" applyFont="1" applyFill="1" applyAlignment="1">
      <alignment wrapText="1"/>
    </xf>
    <xf numFmtId="0" fontId="34" fillId="0" borderId="0" xfId="0" applyFont="1" applyFill="1" applyAlignment="1">
      <alignment wrapText="1"/>
    </xf>
    <xf numFmtId="0" fontId="34" fillId="8" borderId="0" xfId="0" applyFont="1" applyFill="1" applyAlignment="1">
      <alignment wrapText="1"/>
    </xf>
    <xf numFmtId="0" fontId="23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 wrapText="1"/>
    </xf>
    <xf numFmtId="172" fontId="33" fillId="0" borderId="10" xfId="0" applyNumberFormat="1" applyFont="1" applyFill="1" applyBorder="1" applyAlignment="1">
      <alignment vertical="center" wrapText="1"/>
    </xf>
    <xf numFmtId="0" fontId="33" fillId="24" borderId="0" xfId="0" applyFont="1" applyFill="1" applyAlignment="1">
      <alignment wrapText="1"/>
    </xf>
    <xf numFmtId="0" fontId="33" fillId="0" borderId="0" xfId="0" applyFont="1" applyFill="1" applyAlignment="1">
      <alignment wrapText="1"/>
    </xf>
    <xf numFmtId="0" fontId="24" fillId="0" borderId="10" xfId="0" applyFont="1" applyFill="1" applyBorder="1" applyAlignment="1">
      <alignment horizontal="left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center" vertical="center" wrapText="1"/>
    </xf>
    <xf numFmtId="172" fontId="36" fillId="0" borderId="10" xfId="0" applyNumberFormat="1" applyFont="1" applyFill="1" applyBorder="1" applyAlignment="1">
      <alignment vertical="center" wrapText="1"/>
    </xf>
    <xf numFmtId="0" fontId="36" fillId="24" borderId="0" xfId="0" applyFont="1" applyFill="1" applyAlignment="1">
      <alignment wrapText="1"/>
    </xf>
    <xf numFmtId="0" fontId="36" fillId="0" borderId="0" xfId="0" applyFont="1" applyFill="1" applyAlignment="1">
      <alignment wrapText="1"/>
    </xf>
    <xf numFmtId="49" fontId="38" fillId="8" borderId="10" xfId="0" applyNumberFormat="1" applyFont="1" applyFill="1" applyBorder="1" applyAlignment="1">
      <alignment horizontal="center" vertical="center" wrapText="1"/>
    </xf>
    <xf numFmtId="49" fontId="39" fillId="8" borderId="10" xfId="0" applyNumberFormat="1" applyFont="1" applyFill="1" applyBorder="1" applyAlignment="1">
      <alignment horizontal="center" vertical="center" wrapText="1"/>
    </xf>
    <xf numFmtId="172" fontId="38" fillId="8" borderId="10" xfId="0" applyNumberFormat="1" applyFont="1" applyFill="1" applyBorder="1" applyAlignment="1">
      <alignment vertical="center" wrapText="1"/>
    </xf>
    <xf numFmtId="0" fontId="38" fillId="24" borderId="0" xfId="0" applyFont="1" applyFill="1" applyAlignment="1">
      <alignment wrapText="1"/>
    </xf>
    <xf numFmtId="0" fontId="38" fillId="0" borderId="0" xfId="0" applyFont="1" applyFill="1" applyAlignment="1">
      <alignment wrapText="1"/>
    </xf>
    <xf numFmtId="0" fontId="38" fillId="8" borderId="0" xfId="0" applyFont="1" applyFill="1" applyAlignment="1">
      <alignment wrapText="1"/>
    </xf>
    <xf numFmtId="0" fontId="22" fillId="8" borderId="10" xfId="0" applyFont="1" applyFill="1" applyBorder="1" applyAlignment="1">
      <alignment vertical="center" wrapText="1"/>
    </xf>
    <xf numFmtId="172" fontId="37" fillId="0" borderId="10" xfId="0" applyNumberFormat="1" applyFont="1" applyFill="1" applyBorder="1" applyAlignment="1">
      <alignment vertical="center" wrapText="1"/>
    </xf>
    <xf numFmtId="49" fontId="36" fillId="8" borderId="10" xfId="0" applyNumberFormat="1" applyFont="1" applyFill="1" applyBorder="1" applyAlignment="1">
      <alignment horizontal="center" vertical="center" wrapText="1"/>
    </xf>
    <xf numFmtId="49" fontId="37" fillId="8" borderId="10" xfId="0" applyNumberFormat="1" applyFont="1" applyFill="1" applyBorder="1" applyAlignment="1">
      <alignment horizontal="center" vertical="center" wrapText="1"/>
    </xf>
    <xf numFmtId="172" fontId="34" fillId="8" borderId="10" xfId="0" applyNumberFormat="1" applyFont="1" applyFill="1" applyBorder="1" applyAlignment="1">
      <alignment vertical="center" wrapText="1"/>
    </xf>
    <xf numFmtId="0" fontId="36" fillId="8" borderId="0" xfId="0" applyFont="1" applyFill="1" applyAlignment="1">
      <alignment wrapText="1"/>
    </xf>
    <xf numFmtId="172" fontId="35" fillId="0" borderId="10" xfId="0" applyNumberFormat="1" applyFont="1" applyFill="1" applyBorder="1" applyAlignment="1">
      <alignment vertical="center" wrapText="1"/>
    </xf>
    <xf numFmtId="0" fontId="33" fillId="0" borderId="10" xfId="0" applyFont="1" applyFill="1" applyBorder="1" applyAlignment="1">
      <alignment vertical="center" wrapText="1"/>
    </xf>
    <xf numFmtId="0" fontId="34" fillId="8" borderId="0" xfId="0" applyFont="1" applyFill="1" applyAlignment="1">
      <alignment wrapText="1"/>
    </xf>
    <xf numFmtId="0" fontId="23" fillId="0" borderId="10" xfId="0" applyFont="1" applyFill="1" applyBorder="1" applyAlignment="1">
      <alignment vertical="center" wrapText="1"/>
    </xf>
    <xf numFmtId="2" fontId="34" fillId="8" borderId="10" xfId="0" applyNumberFormat="1" applyFont="1" applyFill="1" applyBorder="1" applyAlignment="1">
      <alignment vertical="center" wrapText="1"/>
    </xf>
    <xf numFmtId="0" fontId="23" fillId="24" borderId="10" xfId="0" applyFont="1" applyFill="1" applyBorder="1" applyAlignment="1">
      <alignment horizontal="left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49" fontId="35" fillId="24" borderId="10" xfId="0" applyNumberFormat="1" applyFont="1" applyFill="1" applyBorder="1" applyAlignment="1">
      <alignment horizontal="center" vertical="center" wrapText="1"/>
    </xf>
    <xf numFmtId="49" fontId="34" fillId="24" borderId="10" xfId="0" applyNumberFormat="1" applyFont="1" applyFill="1" applyBorder="1" applyAlignment="1">
      <alignment horizontal="center" vertical="center" wrapText="1"/>
    </xf>
    <xf numFmtId="172" fontId="35" fillId="24" borderId="10" xfId="0" applyNumberFormat="1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left" vertical="center" wrapText="1"/>
    </xf>
    <xf numFmtId="49" fontId="37" fillId="24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172" fontId="38" fillId="0" borderId="10" xfId="0" applyNumberFormat="1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vertical="center" wrapText="1"/>
    </xf>
    <xf numFmtId="2" fontId="36" fillId="0" borderId="10" xfId="0" applyNumberFormat="1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26" fillId="8" borderId="10" xfId="0" applyFont="1" applyFill="1" applyBorder="1" applyAlignment="1">
      <alignment horizontal="left" vertical="center" wrapText="1"/>
    </xf>
    <xf numFmtId="172" fontId="39" fillId="8" borderId="10" xfId="0" applyNumberFormat="1" applyFont="1" applyFill="1" applyBorder="1" applyAlignment="1">
      <alignment vertical="center" wrapText="1"/>
    </xf>
    <xf numFmtId="49" fontId="38" fillId="24" borderId="10" xfId="0" applyNumberFormat="1" applyFont="1" applyFill="1" applyBorder="1" applyAlignment="1">
      <alignment horizontal="center"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172" fontId="37" fillId="24" borderId="10" xfId="0" applyNumberFormat="1" applyFont="1" applyFill="1" applyBorder="1" applyAlignment="1">
      <alignment vertical="center" wrapText="1"/>
    </xf>
    <xf numFmtId="172" fontId="39" fillId="0" borderId="10" xfId="0" applyNumberFormat="1" applyFont="1" applyFill="1" applyBorder="1" applyAlignment="1">
      <alignment vertical="center" wrapText="1"/>
    </xf>
    <xf numFmtId="0" fontId="34" fillId="2" borderId="10" xfId="0" applyFont="1" applyFill="1" applyBorder="1" applyAlignment="1">
      <alignment vertical="center" wrapText="1"/>
    </xf>
    <xf numFmtId="49" fontId="34" fillId="2" borderId="10" xfId="0" applyNumberFormat="1" applyFont="1" applyFill="1" applyBorder="1" applyAlignment="1">
      <alignment horizontal="center" vertical="center" wrapText="1"/>
    </xf>
    <xf numFmtId="173" fontId="34" fillId="2" borderId="10" xfId="0" applyNumberFormat="1" applyFont="1" applyFill="1" applyBorder="1" applyAlignment="1">
      <alignment vertical="center" wrapText="1"/>
    </xf>
    <xf numFmtId="1" fontId="34" fillId="2" borderId="10" xfId="0" applyNumberFormat="1" applyFont="1" applyFill="1" applyBorder="1" applyAlignment="1">
      <alignment vertical="center" wrapText="1"/>
    </xf>
    <xf numFmtId="172" fontId="34" fillId="2" borderId="10" xfId="0" applyNumberFormat="1" applyFont="1" applyFill="1" applyBorder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49" fontId="32" fillId="24" borderId="11" xfId="0" applyNumberFormat="1" applyFont="1" applyFill="1" applyBorder="1" applyAlignment="1">
      <alignment horizontal="center" wrapText="1"/>
    </xf>
    <xf numFmtId="49" fontId="32" fillId="24" borderId="10" xfId="0" applyNumberFormat="1" applyFont="1" applyFill="1" applyBorder="1" applyAlignment="1">
      <alignment horizontal="center" wrapText="1"/>
    </xf>
    <xf numFmtId="174" fontId="32" fillId="24" borderId="10" xfId="0" applyNumberFormat="1" applyFont="1" applyFill="1" applyBorder="1" applyAlignment="1">
      <alignment wrapText="1"/>
    </xf>
    <xf numFmtId="172" fontId="32" fillId="24" borderId="10" xfId="0" applyNumberFormat="1" applyFont="1" applyFill="1" applyBorder="1" applyAlignment="1">
      <alignment wrapText="1"/>
    </xf>
    <xf numFmtId="0" fontId="32" fillId="24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0" fontId="22" fillId="0" borderId="14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49" fontId="32" fillId="24" borderId="13" xfId="0" applyNumberFormat="1" applyFont="1" applyFill="1" applyBorder="1" applyAlignment="1">
      <alignment horizontal="center" wrapText="1"/>
    </xf>
    <xf numFmtId="0" fontId="32" fillId="25" borderId="15" xfId="0" applyFont="1" applyFill="1" applyBorder="1" applyAlignment="1">
      <alignment wrapText="1"/>
    </xf>
    <xf numFmtId="49" fontId="32" fillId="25" borderId="15" xfId="0" applyNumberFormat="1" applyFont="1" applyFill="1" applyBorder="1" applyAlignment="1">
      <alignment horizontal="center" wrapText="1"/>
    </xf>
    <xf numFmtId="49" fontId="32" fillId="25" borderId="10" xfId="0" applyNumberFormat="1" applyFont="1" applyFill="1" applyBorder="1" applyAlignment="1">
      <alignment horizontal="center" wrapText="1"/>
    </xf>
    <xf numFmtId="174" fontId="32" fillId="25" borderId="10" xfId="0" applyNumberFormat="1" applyFont="1" applyFill="1" applyBorder="1" applyAlignment="1">
      <alignment wrapText="1"/>
    </xf>
    <xf numFmtId="172" fontId="32" fillId="25" borderId="10" xfId="0" applyNumberFormat="1" applyFont="1" applyFill="1" applyBorder="1" applyAlignment="1">
      <alignment wrapText="1"/>
    </xf>
    <xf numFmtId="0" fontId="32" fillId="24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49" fontId="29" fillId="24" borderId="0" xfId="0" applyNumberFormat="1" applyFont="1" applyFill="1" applyAlignment="1">
      <alignment horizontal="center" wrapText="1"/>
    </xf>
    <xf numFmtId="172" fontId="29" fillId="24" borderId="0" xfId="0" applyNumberFormat="1" applyFont="1" applyFill="1" applyAlignment="1">
      <alignment wrapText="1"/>
    </xf>
    <xf numFmtId="0" fontId="19" fillId="0" borderId="0" xfId="53" applyFont="1" applyFill="1" applyProtection="1">
      <alignment/>
      <protection hidden="1"/>
    </xf>
    <xf numFmtId="0" fontId="1" fillId="0" borderId="0" xfId="53" applyFont="1" applyFill="1">
      <alignment/>
      <protection/>
    </xf>
    <xf numFmtId="0" fontId="1" fillId="0" borderId="0" xfId="53" applyFont="1" applyFill="1" applyProtection="1">
      <alignment/>
      <protection hidden="1"/>
    </xf>
    <xf numFmtId="0" fontId="19" fillId="0" borderId="16" xfId="53" applyFont="1" applyFill="1" applyBorder="1" applyProtection="1">
      <alignment/>
      <protection hidden="1"/>
    </xf>
    <xf numFmtId="0" fontId="19" fillId="0" borderId="17" xfId="53" applyFont="1" applyFill="1" applyBorder="1" applyProtection="1">
      <alignment/>
      <protection hidden="1"/>
    </xf>
    <xf numFmtId="0" fontId="45" fillId="0" borderId="18" xfId="53" applyNumberFormat="1" applyFont="1" applyFill="1" applyBorder="1" applyAlignment="1" applyProtection="1">
      <alignment horizontal="center" vertical="center" wrapText="1"/>
      <protection hidden="1"/>
    </xf>
    <xf numFmtId="49" fontId="45" fillId="0" borderId="18" xfId="53" applyNumberFormat="1" applyFont="1" applyFill="1" applyBorder="1" applyAlignment="1" applyProtection="1">
      <alignment horizontal="center" vertical="center" wrapText="1"/>
      <protection hidden="1"/>
    </xf>
    <xf numFmtId="171" fontId="45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9" fillId="0" borderId="19" xfId="53" applyFont="1" applyFill="1" applyBorder="1" applyProtection="1">
      <alignment/>
      <protection hidden="1"/>
    </xf>
    <xf numFmtId="0" fontId="25" fillId="0" borderId="16" xfId="53" applyNumberFormat="1" applyFont="1" applyFill="1" applyBorder="1" applyAlignment="1" applyProtection="1">
      <alignment horizontal="center" vertical="center"/>
      <protection hidden="1"/>
    </xf>
    <xf numFmtId="0" fontId="25" fillId="0" borderId="17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0" fontId="19" fillId="0" borderId="21" xfId="53" applyNumberFormat="1" applyFont="1" applyFill="1" applyBorder="1" applyAlignment="1" applyProtection="1">
      <alignment horizontal="center" vertical="center"/>
      <protection hidden="1"/>
    </xf>
    <xf numFmtId="49" fontId="47" fillId="0" borderId="18" xfId="53" applyNumberFormat="1" applyFont="1" applyFill="1" applyBorder="1" applyAlignment="1" applyProtection="1">
      <alignment horizontal="center" vertical="center"/>
      <protection hidden="1"/>
    </xf>
    <xf numFmtId="0" fontId="1" fillId="0" borderId="0" xfId="53" applyFont="1" applyFill="1" applyBorder="1" applyProtection="1">
      <alignment/>
      <protection hidden="1"/>
    </xf>
    <xf numFmtId="49" fontId="1" fillId="0" borderId="0" xfId="53" applyNumberFormat="1" applyFont="1" applyFill="1" applyAlignment="1" applyProtection="1">
      <alignment horizontal="center" vertical="center"/>
      <protection hidden="1"/>
    </xf>
    <xf numFmtId="49" fontId="45" fillId="26" borderId="18" xfId="53" applyNumberFormat="1" applyFont="1" applyFill="1" applyBorder="1" applyAlignment="1" applyProtection="1">
      <alignment horizontal="center" vertical="center"/>
      <protection hidden="1"/>
    </xf>
    <xf numFmtId="49" fontId="47" fillId="27" borderId="18" xfId="53" applyNumberFormat="1" applyFont="1" applyFill="1" applyBorder="1" applyAlignment="1" applyProtection="1">
      <alignment horizontal="center" vertical="center"/>
      <protection hidden="1"/>
    </xf>
    <xf numFmtId="49" fontId="1" fillId="0" borderId="0" xfId="53" applyNumberFormat="1" applyFont="1" applyFill="1" applyAlignment="1">
      <alignment horizontal="center" vertical="center"/>
      <protection/>
    </xf>
    <xf numFmtId="0" fontId="1" fillId="0" borderId="0" xfId="53" applyFont="1" applyFill="1" applyAlignment="1" applyProtection="1">
      <alignment vertical="center"/>
      <protection hidden="1"/>
    </xf>
    <xf numFmtId="181" fontId="45" fillId="26" borderId="18" xfId="53" applyNumberFormat="1" applyFont="1" applyFill="1" applyBorder="1" applyAlignment="1" applyProtection="1">
      <alignment horizontal="center" vertical="center"/>
      <protection hidden="1"/>
    </xf>
    <xf numFmtId="181" fontId="47" fillId="0" borderId="18" xfId="53" applyNumberFormat="1" applyFont="1" applyFill="1" applyBorder="1" applyAlignment="1" applyProtection="1">
      <alignment horizontal="center" vertical="center"/>
      <protection hidden="1"/>
    </xf>
    <xf numFmtId="0" fontId="47" fillId="27" borderId="18" xfId="53" applyFont="1" applyFill="1" applyBorder="1" applyAlignment="1" applyProtection="1">
      <alignment vertical="center"/>
      <protection hidden="1"/>
    </xf>
    <xf numFmtId="0" fontId="1" fillId="0" borderId="0" xfId="53" applyFont="1" applyFill="1" applyAlignment="1">
      <alignment vertical="center"/>
      <protection/>
    </xf>
    <xf numFmtId="171" fontId="45" fillId="26" borderId="18" xfId="53" applyNumberFormat="1" applyFont="1" applyFill="1" applyBorder="1" applyAlignment="1" applyProtection="1">
      <alignment horizontal="center" vertical="center"/>
      <protection hidden="1"/>
    </xf>
    <xf numFmtId="171" fontId="47" fillId="0" borderId="18" xfId="53" applyNumberFormat="1" applyFont="1" applyFill="1" applyBorder="1" applyAlignment="1" applyProtection="1">
      <alignment horizontal="center" vertical="center"/>
      <protection hidden="1"/>
    </xf>
    <xf numFmtId="171" fontId="1" fillId="0" borderId="0" xfId="53" applyNumberFormat="1" applyFont="1" applyFill="1" applyAlignment="1" applyProtection="1">
      <alignment vertical="center"/>
      <protection hidden="1"/>
    </xf>
    <xf numFmtId="171" fontId="47" fillId="0" borderId="18" xfId="53" applyNumberFormat="1" applyFont="1" applyFill="1" applyBorder="1" applyAlignment="1" applyProtection="1">
      <alignment horizontal="right" vertical="center"/>
      <protection hidden="1" locked="0"/>
    </xf>
    <xf numFmtId="171" fontId="47" fillId="0" borderId="18" xfId="53" applyNumberFormat="1" applyFont="1" applyFill="1" applyBorder="1" applyAlignment="1" applyProtection="1">
      <alignment horizontal="right" vertical="center"/>
      <protection hidden="1"/>
    </xf>
    <xf numFmtId="171" fontId="45" fillId="27" borderId="18" xfId="53" applyNumberFormat="1" applyFont="1" applyFill="1" applyBorder="1" applyAlignment="1" applyProtection="1">
      <alignment vertical="center"/>
      <protection hidden="1" locked="0"/>
    </xf>
    <xf numFmtId="171" fontId="1" fillId="0" borderId="0" xfId="53" applyNumberFormat="1" applyFont="1" applyFill="1" applyAlignment="1">
      <alignment vertical="center"/>
      <protection/>
    </xf>
    <xf numFmtId="0" fontId="47" fillId="0" borderId="18" xfId="53" applyNumberFormat="1" applyFont="1" applyFill="1" applyBorder="1" applyAlignment="1" applyProtection="1">
      <alignment horizontal="left" vertical="center" wrapText="1"/>
      <protection hidden="1"/>
    </xf>
    <xf numFmtId="0" fontId="45" fillId="26" borderId="18" xfId="53" applyNumberFormat="1" applyFont="1" applyFill="1" applyBorder="1" applyAlignment="1" applyProtection="1">
      <alignment horizontal="left" vertical="center" wrapText="1"/>
      <protection hidden="1"/>
    </xf>
    <xf numFmtId="0" fontId="45" fillId="28" borderId="18" xfId="53" applyFont="1" applyFill="1" applyBorder="1" applyAlignment="1" applyProtection="1">
      <alignment vertical="center"/>
      <protection hidden="1"/>
    </xf>
    <xf numFmtId="0" fontId="45" fillId="27" borderId="18" xfId="53" applyFont="1" applyFill="1" applyBorder="1" applyAlignment="1" applyProtection="1">
      <alignment vertical="center"/>
      <protection hidden="1"/>
    </xf>
    <xf numFmtId="171" fontId="48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Alignment="1">
      <alignment horizontal="center" vertical="center"/>
    </xf>
    <xf numFmtId="4" fontId="47" fillId="0" borderId="18" xfId="53" applyNumberFormat="1" applyFont="1" applyFill="1" applyBorder="1" applyAlignment="1" applyProtection="1">
      <alignment horizontal="center" vertical="center"/>
      <protection hidden="1"/>
    </xf>
    <xf numFmtId="49" fontId="23" fillId="0" borderId="0" xfId="0" applyNumberFormat="1" applyFont="1" applyAlignment="1">
      <alignment horizontal="justify" vertical="center" wrapText="1"/>
    </xf>
    <xf numFmtId="0" fontId="23" fillId="0" borderId="0" xfId="0" applyFont="1" applyAlignment="1">
      <alignment vertical="center" wrapText="1"/>
    </xf>
    <xf numFmtId="0" fontId="49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49" fontId="22" fillId="6" borderId="10" xfId="0" applyNumberFormat="1" applyFont="1" applyFill="1" applyBorder="1" applyAlignment="1">
      <alignment horizontal="center" vertical="center" wrapText="1"/>
    </xf>
    <xf numFmtId="0" fontId="50" fillId="6" borderId="10" xfId="0" applyFont="1" applyFill="1" applyBorder="1" applyAlignment="1">
      <alignment horizontal="justify" vertical="center" wrapText="1"/>
    </xf>
    <xf numFmtId="4" fontId="22" fillId="6" borderId="10" xfId="0" applyNumberFormat="1" applyFont="1" applyFill="1" applyBorder="1" applyAlignment="1">
      <alignment vertical="center"/>
    </xf>
    <xf numFmtId="0" fontId="44" fillId="0" borderId="10" xfId="0" applyFont="1" applyBorder="1" applyAlignment="1">
      <alignment horizontal="justify" vertical="center" wrapText="1"/>
    </xf>
    <xf numFmtId="4" fontId="23" fillId="0" borderId="10" xfId="0" applyNumberFormat="1" applyFont="1" applyBorder="1" applyAlignment="1">
      <alignment vertical="center"/>
    </xf>
    <xf numFmtId="0" fontId="51" fillId="8" borderId="10" xfId="0" applyFont="1" applyFill="1" applyBorder="1" applyAlignment="1">
      <alignment horizontal="justify" vertical="center" wrapText="1"/>
    </xf>
    <xf numFmtId="4" fontId="22" fillId="8" borderId="10" xfId="0" applyNumberFormat="1" applyFont="1" applyFill="1" applyBorder="1" applyAlignment="1">
      <alignment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0" fontId="52" fillId="24" borderId="10" xfId="0" applyFont="1" applyFill="1" applyBorder="1" applyAlignment="1">
      <alignment horizontal="justify" vertical="center" wrapText="1"/>
    </xf>
    <xf numFmtId="4" fontId="23" fillId="24" borderId="10" xfId="0" applyNumberFormat="1" applyFont="1" applyFill="1" applyBorder="1" applyAlignment="1">
      <alignment vertical="center"/>
    </xf>
    <xf numFmtId="0" fontId="50" fillId="8" borderId="10" xfId="0" applyFont="1" applyFill="1" applyBorder="1" applyAlignment="1">
      <alignment horizontal="justify" vertical="center" wrapText="1"/>
    </xf>
    <xf numFmtId="4" fontId="23" fillId="8" borderId="10" xfId="0" applyNumberFormat="1" applyFont="1" applyFill="1" applyBorder="1" applyAlignment="1">
      <alignment vertical="center"/>
    </xf>
    <xf numFmtId="49" fontId="50" fillId="8" borderId="10" xfId="0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25" fillId="0" borderId="20" xfId="53" applyNumberFormat="1" applyFont="1" applyFill="1" applyBorder="1" applyAlignment="1" applyProtection="1">
      <alignment horizontal="center" vertical="center"/>
      <protection hidden="1"/>
    </xf>
    <xf numFmtId="0" fontId="25" fillId="0" borderId="21" xfId="53" applyNumberFormat="1" applyFont="1" applyFill="1" applyBorder="1" applyAlignment="1" applyProtection="1">
      <alignment horizontal="center" vertical="center"/>
      <protection hidden="1"/>
    </xf>
    <xf numFmtId="49" fontId="48" fillId="29" borderId="18" xfId="53" applyNumberFormat="1" applyFont="1" applyFill="1" applyBorder="1" applyAlignment="1" applyProtection="1">
      <alignment horizontal="center" vertical="center"/>
      <protection hidden="1"/>
    </xf>
    <xf numFmtId="181" fontId="48" fillId="29" borderId="18" xfId="53" applyNumberFormat="1" applyFont="1" applyFill="1" applyBorder="1" applyAlignment="1" applyProtection="1">
      <alignment horizontal="center" vertical="center"/>
      <protection hidden="1"/>
    </xf>
    <xf numFmtId="49" fontId="48" fillId="0" borderId="18" xfId="53" applyNumberFormat="1" applyFont="1" applyFill="1" applyBorder="1" applyAlignment="1" applyProtection="1">
      <alignment horizontal="center" vertical="center"/>
      <protection hidden="1"/>
    </xf>
    <xf numFmtId="181" fontId="48" fillId="0" borderId="18" xfId="53" applyNumberFormat="1" applyFont="1" applyFill="1" applyBorder="1" applyAlignment="1" applyProtection="1">
      <alignment horizontal="center" vertical="center"/>
      <protection hidden="1"/>
    </xf>
    <xf numFmtId="171" fontId="48" fillId="0" borderId="18" xfId="53" applyNumberFormat="1" applyFont="1" applyFill="1" applyBorder="1" applyAlignment="1" applyProtection="1">
      <alignment horizontal="right" vertical="center"/>
      <protection hidden="1"/>
    </xf>
    <xf numFmtId="0" fontId="48" fillId="0" borderId="18" xfId="53" applyNumberFormat="1" applyFont="1" applyFill="1" applyBorder="1" applyAlignment="1" applyProtection="1">
      <alignment horizontal="left" vertical="center" wrapText="1"/>
      <protection hidden="1"/>
    </xf>
    <xf numFmtId="0" fontId="19" fillId="0" borderId="19" xfId="53" applyFont="1" applyFill="1" applyBorder="1" applyAlignment="1" applyProtection="1">
      <alignment vertical="center"/>
      <protection hidden="1"/>
    </xf>
    <xf numFmtId="49" fontId="48" fillId="30" borderId="18" xfId="53" applyNumberFormat="1" applyFont="1" applyFill="1" applyBorder="1" applyAlignment="1" applyProtection="1">
      <alignment horizontal="center" vertical="center"/>
      <protection hidden="1"/>
    </xf>
    <xf numFmtId="181" fontId="48" fillId="30" borderId="18" xfId="53" applyNumberFormat="1" applyFont="1" applyFill="1" applyBorder="1" applyAlignment="1" applyProtection="1">
      <alignment horizontal="center" vertical="center"/>
      <protection hidden="1"/>
    </xf>
    <xf numFmtId="171" fontId="48" fillId="30" borderId="18" xfId="53" applyNumberFormat="1" applyFont="1" applyFill="1" applyBorder="1" applyAlignment="1" applyProtection="1">
      <alignment horizontal="center" vertical="center"/>
      <protection hidden="1"/>
    </xf>
    <xf numFmtId="49" fontId="48" fillId="31" borderId="18" xfId="53" applyNumberFormat="1" applyFont="1" applyFill="1" applyBorder="1" applyAlignment="1" applyProtection="1">
      <alignment horizontal="center" vertical="center"/>
      <protection hidden="1"/>
    </xf>
    <xf numFmtId="181" fontId="48" fillId="31" borderId="18" xfId="53" applyNumberFormat="1" applyFont="1" applyFill="1" applyBorder="1" applyAlignment="1" applyProtection="1">
      <alignment horizontal="center" vertical="center"/>
      <protection hidden="1"/>
    </xf>
    <xf numFmtId="171" fontId="48" fillId="31" borderId="18" xfId="53" applyNumberFormat="1" applyFont="1" applyFill="1" applyBorder="1" applyAlignment="1" applyProtection="1">
      <alignment horizontal="center" vertical="center"/>
      <protection hidden="1"/>
    </xf>
    <xf numFmtId="171" fontId="48" fillId="31" borderId="18" xfId="53" applyNumberFormat="1" applyFont="1" applyFill="1" applyBorder="1" applyAlignment="1" applyProtection="1">
      <alignment horizontal="right" vertical="center"/>
      <protection hidden="1"/>
    </xf>
    <xf numFmtId="0" fontId="48" fillId="31" borderId="18" xfId="53" applyNumberFormat="1" applyFont="1" applyFill="1" applyBorder="1" applyAlignment="1" applyProtection="1">
      <alignment horizontal="left" vertical="center" wrapText="1"/>
      <protection hidden="1"/>
    </xf>
    <xf numFmtId="0" fontId="25" fillId="0" borderId="19" xfId="53" applyFont="1" applyFill="1" applyBorder="1" applyProtection="1">
      <alignment/>
      <protection hidden="1"/>
    </xf>
    <xf numFmtId="0" fontId="54" fillId="0" borderId="0" xfId="53" applyFont="1" applyFill="1">
      <alignment/>
      <protection/>
    </xf>
    <xf numFmtId="0" fontId="48" fillId="30" borderId="18" xfId="53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Alignment="1">
      <alignment/>
    </xf>
    <xf numFmtId="0" fontId="22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24" fillId="0" borderId="18" xfId="53" applyNumberFormat="1" applyFont="1" applyFill="1" applyBorder="1" applyAlignment="1" applyProtection="1">
      <alignment horizontal="left" vertical="center" wrapText="1"/>
      <protection hidden="1"/>
    </xf>
    <xf numFmtId="0" fontId="23" fillId="0" borderId="18" xfId="53" applyNumberFormat="1" applyFont="1" applyFill="1" applyBorder="1" applyAlignment="1" applyProtection="1">
      <alignment horizontal="left" vertical="center" wrapText="1"/>
      <protection hidden="1"/>
    </xf>
    <xf numFmtId="49" fontId="22" fillId="0" borderId="18" xfId="53" applyNumberFormat="1" applyFont="1" applyFill="1" applyBorder="1" applyAlignment="1" applyProtection="1">
      <alignment horizontal="center" vertical="center" wrapText="1"/>
      <protection hidden="1"/>
    </xf>
    <xf numFmtId="49" fontId="22" fillId="0" borderId="18" xfId="53" applyNumberFormat="1" applyFont="1" applyFill="1" applyBorder="1" applyAlignment="1" applyProtection="1">
      <alignment horizontal="center" vertical="center"/>
      <protection hidden="1"/>
    </xf>
    <xf numFmtId="181" fontId="22" fillId="0" borderId="18" xfId="53" applyNumberFormat="1" applyFont="1" applyFill="1" applyBorder="1" applyAlignment="1" applyProtection="1">
      <alignment horizontal="center" vertical="center"/>
      <protection hidden="1"/>
    </xf>
    <xf numFmtId="171" fontId="22" fillId="0" borderId="18" xfId="53" applyNumberFormat="1" applyFont="1" applyFill="1" applyBorder="1" applyAlignment="1" applyProtection="1">
      <alignment horizontal="center" vertical="center"/>
      <protection hidden="1"/>
    </xf>
    <xf numFmtId="49" fontId="24" fillId="0" borderId="18" xfId="53" applyNumberFormat="1" applyFont="1" applyFill="1" applyBorder="1" applyAlignment="1" applyProtection="1">
      <alignment horizontal="center" vertical="center"/>
      <protection hidden="1"/>
    </xf>
    <xf numFmtId="181" fontId="24" fillId="0" borderId="18" xfId="53" applyNumberFormat="1" applyFont="1" applyFill="1" applyBorder="1" applyAlignment="1" applyProtection="1">
      <alignment horizontal="center" vertical="center"/>
      <protection hidden="1"/>
    </xf>
    <xf numFmtId="171" fontId="24" fillId="0" borderId="18" xfId="5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center" vertical="center"/>
    </xf>
    <xf numFmtId="49" fontId="23" fillId="0" borderId="18" xfId="53" applyNumberFormat="1" applyFont="1" applyFill="1" applyBorder="1" applyAlignment="1" applyProtection="1">
      <alignment horizontal="center" vertical="center" wrapText="1"/>
      <protection hidden="1"/>
    </xf>
    <xf numFmtId="49" fontId="23" fillId="0" borderId="18" xfId="53" applyNumberFormat="1" applyFont="1" applyFill="1" applyBorder="1" applyAlignment="1" applyProtection="1">
      <alignment horizontal="center" vertical="center"/>
      <protection hidden="1"/>
    </xf>
    <xf numFmtId="181" fontId="23" fillId="0" borderId="18" xfId="53" applyNumberFormat="1" applyFont="1" applyFill="1" applyBorder="1" applyAlignment="1" applyProtection="1">
      <alignment horizontal="center" vertical="center"/>
      <protection hidden="1"/>
    </xf>
    <xf numFmtId="171" fontId="23" fillId="0" borderId="18" xfId="53" applyNumberFormat="1" applyFont="1" applyFill="1" applyBorder="1" applyAlignment="1" applyProtection="1">
      <alignment horizontal="center" vertical="center"/>
      <protection hidden="1"/>
    </xf>
    <xf numFmtId="0" fontId="23" fillId="0" borderId="18" xfId="53" applyNumberFormat="1" applyFont="1" applyFill="1" applyBorder="1" applyAlignment="1" applyProtection="1">
      <alignment vertical="center" wrapText="1"/>
      <protection hidden="1"/>
    </xf>
    <xf numFmtId="171" fontId="23" fillId="0" borderId="18" xfId="53" applyNumberFormat="1" applyFont="1" applyFill="1" applyBorder="1" applyAlignment="1" applyProtection="1">
      <alignment horizontal="center" vertical="center"/>
      <protection hidden="1" locked="0"/>
    </xf>
    <xf numFmtId="171" fontId="23" fillId="0" borderId="18" xfId="53" applyNumberFormat="1" applyFont="1" applyFill="1" applyBorder="1" applyAlignment="1" applyProtection="1">
      <alignment horizontal="right" vertical="center"/>
      <protection hidden="1" locked="0"/>
    </xf>
    <xf numFmtId="0" fontId="22" fillId="32" borderId="18" xfId="53" applyNumberFormat="1" applyFont="1" applyFill="1" applyBorder="1" applyAlignment="1" applyProtection="1">
      <alignment vertical="center" wrapText="1"/>
      <protection hidden="1"/>
    </xf>
    <xf numFmtId="0" fontId="22" fillId="32" borderId="18" xfId="53" applyNumberFormat="1" applyFont="1" applyFill="1" applyBorder="1" applyAlignment="1" applyProtection="1">
      <alignment horizontal="center" vertical="center" wrapText="1"/>
      <protection hidden="1"/>
    </xf>
    <xf numFmtId="49" fontId="22" fillId="32" borderId="18" xfId="53" applyNumberFormat="1" applyFont="1" applyFill="1" applyBorder="1" applyAlignment="1" applyProtection="1">
      <alignment horizontal="center" vertical="center" wrapText="1"/>
      <protection hidden="1"/>
    </xf>
    <xf numFmtId="49" fontId="22" fillId="32" borderId="18" xfId="53" applyNumberFormat="1" applyFont="1" applyFill="1" applyBorder="1" applyAlignment="1" applyProtection="1">
      <alignment horizontal="center" vertical="center"/>
      <protection hidden="1"/>
    </xf>
    <xf numFmtId="181" fontId="22" fillId="32" borderId="18" xfId="53" applyNumberFormat="1" applyFont="1" applyFill="1" applyBorder="1" applyAlignment="1" applyProtection="1">
      <alignment horizontal="center" vertical="center"/>
      <protection hidden="1"/>
    </xf>
    <xf numFmtId="171" fontId="22" fillId="32" borderId="18" xfId="53" applyNumberFormat="1" applyFont="1" applyFill="1" applyBorder="1" applyAlignment="1" applyProtection="1">
      <alignment horizontal="center" vertical="center"/>
      <protection hidden="1"/>
    </xf>
    <xf numFmtId="171" fontId="22" fillId="32" borderId="18" xfId="53" applyNumberFormat="1" applyFont="1" applyFill="1" applyBorder="1" applyAlignment="1" applyProtection="1">
      <alignment horizontal="center" vertical="center"/>
      <protection hidden="1" locked="0"/>
    </xf>
    <xf numFmtId="0" fontId="22" fillId="32" borderId="18" xfId="53" applyNumberFormat="1" applyFont="1" applyFill="1" applyBorder="1" applyAlignment="1" applyProtection="1">
      <alignment horizontal="left" vertical="center" wrapText="1"/>
      <protection hidden="1"/>
    </xf>
    <xf numFmtId="0" fontId="23" fillId="0" borderId="22" xfId="0" applyFont="1" applyBorder="1" applyAlignment="1">
      <alignment/>
    </xf>
    <xf numFmtId="49" fontId="22" fillId="32" borderId="18" xfId="53" applyNumberFormat="1" applyFont="1" applyFill="1" applyBorder="1" applyAlignment="1" applyProtection="1">
      <alignment horizontal="left" vertical="center"/>
      <protection hidden="1"/>
    </xf>
    <xf numFmtId="181" fontId="22" fillId="32" borderId="18" xfId="53" applyNumberFormat="1" applyFont="1" applyFill="1" applyBorder="1" applyAlignment="1" applyProtection="1">
      <alignment horizontal="left" vertical="center"/>
      <protection hidden="1"/>
    </xf>
    <xf numFmtId="171" fontId="22" fillId="32" borderId="18" xfId="53" applyNumberFormat="1" applyFont="1" applyFill="1" applyBorder="1" applyAlignment="1" applyProtection="1">
      <alignment horizontal="left" vertical="center"/>
      <protection hidden="1"/>
    </xf>
    <xf numFmtId="181" fontId="23" fillId="0" borderId="18" xfId="53" applyNumberFormat="1" applyFont="1" applyFill="1" applyBorder="1" applyAlignment="1" applyProtection="1">
      <alignment horizontal="left" vertical="center"/>
      <protection hidden="1"/>
    </xf>
    <xf numFmtId="171" fontId="23" fillId="0" borderId="18" xfId="53" applyNumberFormat="1" applyFont="1" applyFill="1" applyBorder="1" applyAlignment="1" applyProtection="1">
      <alignment horizontal="right" vertical="center"/>
      <protection hidden="1"/>
    </xf>
    <xf numFmtId="185" fontId="24" fillId="0" borderId="18" xfId="53" applyNumberFormat="1" applyFont="1" applyFill="1" applyBorder="1" applyAlignment="1" applyProtection="1">
      <alignment horizontal="center" vertical="center"/>
      <protection hidden="1"/>
    </xf>
    <xf numFmtId="1" fontId="23" fillId="0" borderId="18" xfId="53" applyNumberFormat="1" applyFont="1" applyFill="1" applyBorder="1" applyAlignment="1" applyProtection="1">
      <alignment horizontal="center" vertical="center"/>
      <protection hidden="1"/>
    </xf>
    <xf numFmtId="1" fontId="22" fillId="32" borderId="18" xfId="53" applyNumberFormat="1" applyFont="1" applyFill="1" applyBorder="1" applyAlignment="1" applyProtection="1">
      <alignment horizontal="center" vertical="center"/>
      <protection hidden="1"/>
    </xf>
    <xf numFmtId="0" fontId="23" fillId="0" borderId="18" xfId="0" applyFont="1" applyBorder="1" applyAlignment="1">
      <alignment/>
    </xf>
    <xf numFmtId="49" fontId="23" fillId="0" borderId="18" xfId="0" applyNumberFormat="1" applyFont="1" applyBorder="1" applyAlignment="1">
      <alignment horizontal="center" vertical="center"/>
    </xf>
    <xf numFmtId="0" fontId="22" fillId="33" borderId="18" xfId="53" applyNumberFormat="1" applyFont="1" applyFill="1" applyBorder="1" applyAlignment="1" applyProtection="1">
      <alignment horizontal="left" vertical="center" wrapText="1"/>
      <protection hidden="1"/>
    </xf>
    <xf numFmtId="49" fontId="22" fillId="33" borderId="18" xfId="53" applyNumberFormat="1" applyFont="1" applyFill="1" applyBorder="1" applyAlignment="1" applyProtection="1">
      <alignment horizontal="center" vertical="center" wrapText="1"/>
      <protection hidden="1"/>
    </xf>
    <xf numFmtId="49" fontId="22" fillId="33" borderId="18" xfId="53" applyNumberFormat="1" applyFont="1" applyFill="1" applyBorder="1" applyAlignment="1" applyProtection="1">
      <alignment horizontal="left" vertical="center"/>
      <protection hidden="1"/>
    </xf>
    <xf numFmtId="181" fontId="22" fillId="33" borderId="18" xfId="53" applyNumberFormat="1" applyFont="1" applyFill="1" applyBorder="1" applyAlignment="1" applyProtection="1">
      <alignment horizontal="left" vertical="center"/>
      <protection hidden="1"/>
    </xf>
    <xf numFmtId="171" fontId="22" fillId="33" borderId="18" xfId="53" applyNumberFormat="1" applyFont="1" applyFill="1" applyBorder="1" applyAlignment="1" applyProtection="1">
      <alignment horizontal="left" vertical="center"/>
      <protection hidden="1"/>
    </xf>
    <xf numFmtId="0" fontId="22" fillId="0" borderId="0" xfId="0" applyFont="1" applyAlignment="1">
      <alignment/>
    </xf>
    <xf numFmtId="0" fontId="22" fillId="33" borderId="18" xfId="53" applyNumberFormat="1" applyFont="1" applyFill="1" applyBorder="1" applyAlignment="1" applyProtection="1">
      <alignment horizontal="center" vertical="center" wrapText="1"/>
      <protection hidden="1"/>
    </xf>
    <xf numFmtId="49" fontId="22" fillId="33" borderId="18" xfId="53" applyNumberFormat="1" applyFont="1" applyFill="1" applyBorder="1" applyAlignment="1" applyProtection="1">
      <alignment horizontal="center" vertical="center"/>
      <protection hidden="1"/>
    </xf>
    <xf numFmtId="181" fontId="22" fillId="33" borderId="18" xfId="53" applyNumberFormat="1" applyFont="1" applyFill="1" applyBorder="1" applyAlignment="1" applyProtection="1">
      <alignment horizontal="center" vertical="center"/>
      <protection hidden="1"/>
    </xf>
    <xf numFmtId="171" fontId="22" fillId="33" borderId="18" xfId="53" applyNumberFormat="1" applyFont="1" applyFill="1" applyBorder="1" applyAlignment="1" applyProtection="1">
      <alignment horizontal="center" vertical="center"/>
      <protection hidden="1"/>
    </xf>
    <xf numFmtId="0" fontId="23" fillId="0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49" fontId="23" fillId="33" borderId="18" xfId="53" applyNumberFormat="1" applyFont="1" applyFill="1" applyBorder="1" applyAlignment="1" applyProtection="1">
      <alignment horizontal="center" vertical="center"/>
      <protection hidden="1"/>
    </xf>
    <xf numFmtId="4" fontId="22" fillId="33" borderId="18" xfId="53" applyNumberFormat="1" applyFont="1" applyFill="1" applyBorder="1" applyAlignment="1" applyProtection="1">
      <alignment horizontal="center" vertical="center"/>
      <protection hidden="1"/>
    </xf>
    <xf numFmtId="0" fontId="22" fillId="33" borderId="18" xfId="53" applyFont="1" applyFill="1" applyBorder="1" applyAlignment="1" applyProtection="1">
      <alignment horizontal="center" vertical="center"/>
      <protection hidden="1"/>
    </xf>
    <xf numFmtId="0" fontId="23" fillId="33" borderId="18" xfId="53" applyFont="1" applyFill="1" applyBorder="1" applyAlignment="1" applyProtection="1">
      <alignment horizontal="center" vertical="center"/>
      <protection hidden="1"/>
    </xf>
    <xf numFmtId="171" fontId="22" fillId="33" borderId="18" xfId="53" applyNumberFormat="1" applyFont="1" applyFill="1" applyBorder="1" applyAlignment="1" applyProtection="1">
      <alignment horizontal="center" vertical="center"/>
      <protection hidden="1" locked="0"/>
    </xf>
    <xf numFmtId="49" fontId="23" fillId="0" borderId="0" xfId="0" applyNumberFormat="1" applyFont="1" applyAlignment="1">
      <alignment horizontal="center" vertical="center"/>
    </xf>
    <xf numFmtId="4" fontId="23" fillId="0" borderId="18" xfId="0" applyNumberFormat="1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171" fontId="22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26" fillId="0" borderId="0" xfId="0" applyFont="1" applyAlignment="1">
      <alignment/>
    </xf>
    <xf numFmtId="0" fontId="23" fillId="0" borderId="18" xfId="0" applyFont="1" applyFill="1" applyBorder="1" applyAlignment="1">
      <alignment/>
    </xf>
    <xf numFmtId="49" fontId="22" fillId="34" borderId="18" xfId="5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horizontal="left" vertical="center" wrapText="1"/>
    </xf>
    <xf numFmtId="0" fontId="23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4" fontId="45" fillId="0" borderId="18" xfId="53" applyNumberFormat="1" applyFont="1" applyFill="1" applyBorder="1" applyAlignment="1" applyProtection="1">
      <alignment horizontal="center" vertical="center" wrapText="1"/>
      <protection hidden="1"/>
    </xf>
    <xf numFmtId="4" fontId="45" fillId="26" borderId="18" xfId="53" applyNumberFormat="1" applyFont="1" applyFill="1" applyBorder="1" applyAlignment="1" applyProtection="1">
      <alignment horizontal="center" vertical="center"/>
      <protection hidden="1"/>
    </xf>
    <xf numFmtId="4" fontId="48" fillId="31" borderId="18" xfId="53" applyNumberFormat="1" applyFont="1" applyFill="1" applyBorder="1" applyAlignment="1" applyProtection="1">
      <alignment horizontal="center" vertical="center"/>
      <protection hidden="1"/>
    </xf>
    <xf numFmtId="4" fontId="48" fillId="0" borderId="18" xfId="53" applyNumberFormat="1" applyFont="1" applyFill="1" applyBorder="1" applyAlignment="1" applyProtection="1">
      <alignment horizontal="center" vertical="center"/>
      <protection hidden="1"/>
    </xf>
    <xf numFmtId="4" fontId="48" fillId="30" borderId="18" xfId="53" applyNumberFormat="1" applyFont="1" applyFill="1" applyBorder="1" applyAlignment="1" applyProtection="1">
      <alignment horizontal="center" vertical="center"/>
      <protection hidden="1"/>
    </xf>
    <xf numFmtId="4" fontId="1" fillId="0" borderId="0" xfId="53" applyNumberFormat="1" applyFont="1" applyFill="1" applyAlignment="1" applyProtection="1">
      <alignment horizontal="center" vertical="center"/>
      <protection hidden="1"/>
    </xf>
    <xf numFmtId="4" fontId="47" fillId="0" borderId="18" xfId="53" applyNumberFormat="1" applyFont="1" applyFill="1" applyBorder="1" applyAlignment="1" applyProtection="1">
      <alignment horizontal="center" vertical="center"/>
      <protection hidden="1" locked="0"/>
    </xf>
    <xf numFmtId="4" fontId="45" fillId="27" borderId="18" xfId="53" applyNumberFormat="1" applyFont="1" applyFill="1" applyBorder="1" applyAlignment="1" applyProtection="1">
      <alignment horizontal="center" vertical="center"/>
      <protection hidden="1" locked="0"/>
    </xf>
    <xf numFmtId="4" fontId="1" fillId="0" borderId="0" xfId="53" applyNumberFormat="1" applyFont="1" applyFill="1" applyAlignment="1">
      <alignment horizontal="center" vertical="center"/>
      <protection/>
    </xf>
    <xf numFmtId="0" fontId="21" fillId="0" borderId="21" xfId="53" applyNumberFormat="1" applyFont="1" applyFill="1" applyBorder="1" applyAlignment="1" applyProtection="1">
      <alignment horizontal="center" vertical="center"/>
      <protection hidden="1"/>
    </xf>
    <xf numFmtId="0" fontId="21" fillId="0" borderId="0" xfId="53" applyNumberFormat="1" applyFont="1" applyFill="1" applyBorder="1" applyAlignment="1" applyProtection="1">
      <alignment horizontal="center" vertical="center"/>
      <protection hidden="1"/>
    </xf>
    <xf numFmtId="49" fontId="55" fillId="35" borderId="18" xfId="53" applyNumberFormat="1" applyFont="1" applyFill="1" applyBorder="1" applyAlignment="1" applyProtection="1">
      <alignment horizontal="center" vertical="center"/>
      <protection hidden="1"/>
    </xf>
    <xf numFmtId="181" fontId="55" fillId="35" borderId="18" xfId="53" applyNumberFormat="1" applyFont="1" applyFill="1" applyBorder="1" applyAlignment="1" applyProtection="1">
      <alignment horizontal="center" vertical="center"/>
      <protection hidden="1"/>
    </xf>
    <xf numFmtId="171" fontId="55" fillId="35" borderId="18" xfId="53" applyNumberFormat="1" applyFont="1" applyFill="1" applyBorder="1" applyAlignment="1" applyProtection="1">
      <alignment horizontal="center" vertical="center"/>
      <protection hidden="1"/>
    </xf>
    <xf numFmtId="171" fontId="55" fillId="35" borderId="18" xfId="53" applyNumberFormat="1" applyFont="1" applyFill="1" applyBorder="1" applyAlignment="1" applyProtection="1">
      <alignment horizontal="right" vertical="center"/>
      <protection hidden="1"/>
    </xf>
    <xf numFmtId="4" fontId="55" fillId="35" borderId="18" xfId="53" applyNumberFormat="1" applyFont="1" applyFill="1" applyBorder="1" applyAlignment="1" applyProtection="1">
      <alignment horizontal="center" vertical="center"/>
      <protection hidden="1"/>
    </xf>
    <xf numFmtId="0" fontId="24" fillId="0" borderId="0" xfId="0" applyFont="1" applyAlignment="1">
      <alignment/>
    </xf>
    <xf numFmtId="0" fontId="19" fillId="0" borderId="0" xfId="0" applyFont="1" applyFill="1" applyAlignment="1">
      <alignment/>
    </xf>
    <xf numFmtId="4" fontId="23" fillId="0" borderId="18" xfId="0" applyNumberFormat="1" applyFont="1" applyFill="1" applyBorder="1" applyAlignment="1">
      <alignment horizontal="center" vertical="center"/>
    </xf>
    <xf numFmtId="181" fontId="45" fillId="26" borderId="18" xfId="53" applyNumberFormat="1" applyFont="1" applyFill="1" applyBorder="1" applyAlignment="1" applyProtection="1">
      <alignment vertical="center"/>
      <protection hidden="1"/>
    </xf>
    <xf numFmtId="171" fontId="45" fillId="26" borderId="18" xfId="53" applyNumberFormat="1" applyFont="1" applyFill="1" applyBorder="1" applyAlignment="1" applyProtection="1">
      <alignment vertical="center"/>
      <protection hidden="1"/>
    </xf>
    <xf numFmtId="0" fontId="45" fillId="26" borderId="18" xfId="53" applyNumberFormat="1" applyFont="1" applyFill="1" applyBorder="1" applyAlignment="1" applyProtection="1">
      <alignment vertical="center" wrapText="1"/>
      <protection hidden="1"/>
    </xf>
    <xf numFmtId="0" fontId="19" fillId="0" borderId="0" xfId="53" applyFont="1" applyFill="1" applyAlignment="1" applyProtection="1">
      <alignment vertical="center"/>
      <protection hidden="1"/>
    </xf>
    <xf numFmtId="0" fontId="45" fillId="35" borderId="18" xfId="53" applyNumberFormat="1" applyFont="1" applyFill="1" applyBorder="1" applyAlignment="1" applyProtection="1">
      <alignment horizontal="left" vertical="center" wrapText="1"/>
      <protection hidden="1"/>
    </xf>
    <xf numFmtId="0" fontId="44" fillId="0" borderId="15" xfId="0" applyFont="1" applyBorder="1" applyAlignment="1">
      <alignment horizontal="justify" vertical="center" wrapText="1"/>
    </xf>
    <xf numFmtId="0" fontId="22" fillId="34" borderId="18" xfId="53" applyNumberFormat="1" applyFont="1" applyFill="1" applyBorder="1" applyAlignment="1" applyProtection="1">
      <alignment horizontal="left" vertical="center" wrapText="1"/>
      <protection hidden="1"/>
    </xf>
    <xf numFmtId="4" fontId="49" fillId="0" borderId="0" xfId="0" applyNumberFormat="1" applyFont="1" applyAlignment="1">
      <alignment/>
    </xf>
    <xf numFmtId="0" fontId="48" fillId="31" borderId="18" xfId="0" applyFont="1" applyFill="1" applyBorder="1" applyAlignment="1">
      <alignment horizontal="justify" vertical="center"/>
    </xf>
    <xf numFmtId="49" fontId="47" fillId="31" borderId="18" xfId="53" applyNumberFormat="1" applyFont="1" applyFill="1" applyBorder="1" applyAlignment="1" applyProtection="1">
      <alignment horizontal="center" vertical="center"/>
      <protection hidden="1"/>
    </xf>
    <xf numFmtId="181" fontId="47" fillId="31" borderId="18" xfId="53" applyNumberFormat="1" applyFont="1" applyFill="1" applyBorder="1" applyAlignment="1" applyProtection="1">
      <alignment horizontal="center" vertical="center"/>
      <protection hidden="1"/>
    </xf>
    <xf numFmtId="171" fontId="47" fillId="31" borderId="18" xfId="53" applyNumberFormat="1" applyFont="1" applyFill="1" applyBorder="1" applyAlignment="1" applyProtection="1">
      <alignment horizontal="center" vertical="center"/>
      <protection hidden="1"/>
    </xf>
    <xf numFmtId="171" fontId="47" fillId="31" borderId="18" xfId="53" applyNumberFormat="1" applyFont="1" applyFill="1" applyBorder="1" applyAlignment="1" applyProtection="1">
      <alignment horizontal="right" vertical="center"/>
      <protection hidden="1"/>
    </xf>
    <xf numFmtId="4" fontId="47" fillId="31" borderId="18" xfId="53" applyNumberFormat="1" applyFont="1" applyFill="1" applyBorder="1" applyAlignment="1" applyProtection="1">
      <alignment horizontal="center" vertical="center"/>
      <protection hidden="1"/>
    </xf>
    <xf numFmtId="0" fontId="47" fillId="0" borderId="18" xfId="0" applyFont="1" applyBorder="1" applyAlignment="1">
      <alignment horizontal="justify" vertical="center"/>
    </xf>
    <xf numFmtId="0" fontId="23" fillId="0" borderId="18" xfId="0" applyFont="1" applyFill="1" applyBorder="1" applyAlignment="1">
      <alignment horizontal="justify" vertical="center"/>
    </xf>
    <xf numFmtId="49" fontId="23" fillId="0" borderId="16" xfId="53" applyNumberFormat="1" applyFont="1" applyFill="1" applyBorder="1" applyAlignment="1" applyProtection="1">
      <alignment horizontal="center" vertical="center"/>
      <protection hidden="1"/>
    </xf>
    <xf numFmtId="171" fontId="23" fillId="34" borderId="18" xfId="53" applyNumberFormat="1" applyFont="1" applyFill="1" applyBorder="1" applyAlignment="1" applyProtection="1">
      <alignment horizontal="center" vertical="center"/>
      <protection hidden="1"/>
    </xf>
    <xf numFmtId="49" fontId="22" fillId="33" borderId="18" xfId="0" applyNumberFormat="1" applyFont="1" applyFill="1" applyBorder="1" applyAlignment="1">
      <alignment horizontal="center" vertical="center"/>
    </xf>
    <xf numFmtId="49" fontId="22" fillId="36" borderId="10" xfId="0" applyNumberFormat="1" applyFont="1" applyFill="1" applyBorder="1" applyAlignment="1">
      <alignment horizontal="center" vertical="center" wrapText="1"/>
    </xf>
    <xf numFmtId="0" fontId="56" fillId="36" borderId="0" xfId="0" applyFont="1" applyFill="1" applyAlignment="1">
      <alignment/>
    </xf>
    <xf numFmtId="4" fontId="22" fillId="36" borderId="10" xfId="0" applyNumberFormat="1" applyFont="1" applyFill="1" applyBorder="1" applyAlignment="1">
      <alignment vertical="center"/>
    </xf>
    <xf numFmtId="4" fontId="22" fillId="37" borderId="10" xfId="0" applyNumberFormat="1" applyFont="1" applyFill="1" applyBorder="1" applyAlignment="1">
      <alignment vertical="center"/>
    </xf>
    <xf numFmtId="181" fontId="47" fillId="0" borderId="18" xfId="53" applyNumberFormat="1" applyFont="1" applyFill="1" applyBorder="1" applyAlignment="1" applyProtection="1">
      <alignment horizontal="left" vertical="center"/>
      <protection hidden="1"/>
    </xf>
    <xf numFmtId="0" fontId="47" fillId="0" borderId="0" xfId="0" applyFont="1" applyAlignment="1">
      <alignment horizontal="left" vertical="center"/>
    </xf>
    <xf numFmtId="0" fontId="48" fillId="31" borderId="18" xfId="53" applyFont="1" applyFill="1" applyBorder="1" applyAlignment="1">
      <alignment horizontal="center" vertical="center"/>
      <protection/>
    </xf>
    <xf numFmtId="0" fontId="69" fillId="0" borderId="0" xfId="0" applyFont="1" applyAlignment="1">
      <alignment horizontal="left" vertical="center"/>
    </xf>
    <xf numFmtId="0" fontId="25" fillId="0" borderId="0" xfId="53" applyNumberFormat="1" applyFont="1" applyFill="1" applyBorder="1" applyAlignment="1" applyProtection="1">
      <alignment horizontal="center" vertical="center"/>
      <protection hidden="1"/>
    </xf>
    <xf numFmtId="0" fontId="21" fillId="0" borderId="19" xfId="53" applyFont="1" applyFill="1" applyBorder="1" applyProtection="1">
      <alignment/>
      <protection hidden="1"/>
    </xf>
    <xf numFmtId="0" fontId="27" fillId="0" borderId="21" xfId="53" applyNumberFormat="1" applyFont="1" applyFill="1" applyBorder="1" applyAlignment="1" applyProtection="1">
      <alignment horizontal="center" vertical="center"/>
      <protection hidden="1"/>
    </xf>
    <xf numFmtId="0" fontId="27" fillId="0" borderId="0" xfId="53" applyNumberFormat="1" applyFont="1" applyFill="1" applyBorder="1" applyAlignment="1" applyProtection="1">
      <alignment horizontal="center" vertical="center"/>
      <protection hidden="1"/>
    </xf>
    <xf numFmtId="0" fontId="57" fillId="0" borderId="0" xfId="53" applyFont="1" applyFill="1">
      <alignment/>
      <protection/>
    </xf>
    <xf numFmtId="49" fontId="47" fillId="29" borderId="18" xfId="53" applyNumberFormat="1" applyFont="1" applyFill="1" applyBorder="1" applyAlignment="1" applyProtection="1">
      <alignment horizontal="center" vertical="center"/>
      <protection hidden="1"/>
    </xf>
    <xf numFmtId="181" fontId="47" fillId="29" borderId="18" xfId="53" applyNumberFormat="1" applyFont="1" applyFill="1" applyBorder="1" applyAlignment="1" applyProtection="1">
      <alignment horizontal="center" vertical="center"/>
      <protection hidden="1"/>
    </xf>
    <xf numFmtId="0" fontId="57" fillId="0" borderId="0" xfId="53" applyFont="1" applyFill="1" applyProtection="1">
      <alignment/>
      <protection hidden="1"/>
    </xf>
    <xf numFmtId="0" fontId="57" fillId="0" borderId="18" xfId="53" applyFont="1" applyFill="1" applyBorder="1" applyProtection="1">
      <alignment/>
      <protection hidden="1"/>
    </xf>
    <xf numFmtId="0" fontId="57" fillId="0" borderId="23" xfId="53" applyFont="1" applyFill="1" applyBorder="1" applyProtection="1">
      <alignment/>
      <protection hidden="1"/>
    </xf>
    <xf numFmtId="49" fontId="45" fillId="28" borderId="18" xfId="53" applyNumberFormat="1" applyFont="1" applyFill="1" applyBorder="1" applyAlignment="1" applyProtection="1">
      <alignment horizontal="center" vertical="center"/>
      <protection hidden="1"/>
    </xf>
    <xf numFmtId="4" fontId="45" fillId="28" borderId="18" xfId="53" applyNumberFormat="1" applyFont="1" applyFill="1" applyBorder="1" applyAlignment="1" applyProtection="1">
      <alignment horizontal="center" vertical="center"/>
      <protection hidden="1"/>
    </xf>
    <xf numFmtId="43" fontId="45" fillId="28" borderId="18" xfId="53" applyNumberFormat="1" applyFont="1" applyFill="1" applyBorder="1" applyAlignment="1" applyProtection="1">
      <alignment vertical="center"/>
      <protection hidden="1"/>
    </xf>
    <xf numFmtId="0" fontId="24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23" fillId="0" borderId="23" xfId="53" applyNumberFormat="1" applyFont="1" applyFill="1" applyBorder="1" applyAlignment="1" applyProtection="1">
      <alignment horizontal="left" vertical="center" wrapText="1"/>
      <protection hidden="1"/>
    </xf>
    <xf numFmtId="49" fontId="24" fillId="38" borderId="18" xfId="53" applyNumberFormat="1" applyFont="1" applyFill="1" applyBorder="1" applyAlignment="1" applyProtection="1">
      <alignment horizontal="center" vertical="center"/>
      <protection hidden="1"/>
    </xf>
    <xf numFmtId="181" fontId="24" fillId="38" borderId="18" xfId="53" applyNumberFormat="1" applyFont="1" applyFill="1" applyBorder="1" applyAlignment="1" applyProtection="1">
      <alignment horizontal="center" vertical="center"/>
      <protection hidden="1"/>
    </xf>
    <xf numFmtId="171" fontId="24" fillId="38" borderId="18" xfId="53" applyNumberFormat="1" applyFont="1" applyFill="1" applyBorder="1" applyAlignment="1" applyProtection="1">
      <alignment horizontal="center" vertical="center"/>
      <protection hidden="1"/>
    </xf>
    <xf numFmtId="0" fontId="26" fillId="38" borderId="18" xfId="53" applyNumberFormat="1" applyFont="1" applyFill="1" applyBorder="1" applyAlignment="1" applyProtection="1">
      <alignment horizontal="left" vertical="center" wrapText="1"/>
      <protection hidden="1"/>
    </xf>
    <xf numFmtId="0" fontId="26" fillId="38" borderId="18" xfId="53" applyNumberFormat="1" applyFont="1" applyFill="1" applyBorder="1" applyAlignment="1" applyProtection="1">
      <alignment horizontal="center" vertical="center" wrapText="1"/>
      <protection hidden="1"/>
    </xf>
    <xf numFmtId="49" fontId="26" fillId="38" borderId="18" xfId="53" applyNumberFormat="1" applyFont="1" applyFill="1" applyBorder="1" applyAlignment="1" applyProtection="1">
      <alignment horizontal="center" vertical="center" wrapText="1"/>
      <protection hidden="1"/>
    </xf>
    <xf numFmtId="49" fontId="26" fillId="38" borderId="18" xfId="53" applyNumberFormat="1" applyFont="1" applyFill="1" applyBorder="1" applyAlignment="1" applyProtection="1">
      <alignment horizontal="center" vertical="center"/>
      <protection hidden="1"/>
    </xf>
    <xf numFmtId="181" fontId="26" fillId="38" borderId="18" xfId="53" applyNumberFormat="1" applyFont="1" applyFill="1" applyBorder="1" applyAlignment="1" applyProtection="1">
      <alignment horizontal="center" vertical="center"/>
      <protection hidden="1"/>
    </xf>
    <xf numFmtId="171" fontId="26" fillId="38" borderId="18" xfId="53" applyNumberFormat="1" applyFont="1" applyFill="1" applyBorder="1" applyAlignment="1" applyProtection="1">
      <alignment horizontal="center" vertical="center"/>
      <protection hidden="1"/>
    </xf>
    <xf numFmtId="0" fontId="23" fillId="31" borderId="18" xfId="53" applyNumberFormat="1" applyFont="1" applyFill="1" applyBorder="1" applyAlignment="1" applyProtection="1">
      <alignment horizontal="left" vertical="center" wrapText="1"/>
      <protection hidden="1"/>
    </xf>
    <xf numFmtId="49" fontId="22" fillId="31" borderId="18" xfId="53" applyNumberFormat="1" applyFont="1" applyFill="1" applyBorder="1" applyAlignment="1" applyProtection="1">
      <alignment horizontal="center" vertical="center" wrapText="1"/>
      <protection hidden="1"/>
    </xf>
    <xf numFmtId="49" fontId="23" fillId="31" borderId="18" xfId="53" applyNumberFormat="1" applyFont="1" applyFill="1" applyBorder="1" applyAlignment="1" applyProtection="1">
      <alignment horizontal="center" vertical="center"/>
      <protection hidden="1"/>
    </xf>
    <xf numFmtId="181" fontId="22" fillId="31" borderId="18" xfId="53" applyNumberFormat="1" applyFont="1" applyFill="1" applyBorder="1" applyAlignment="1" applyProtection="1">
      <alignment horizontal="center" vertical="center"/>
      <protection hidden="1"/>
    </xf>
    <xf numFmtId="171" fontId="22" fillId="31" borderId="18" xfId="53" applyNumberFormat="1" applyFont="1" applyFill="1" applyBorder="1" applyAlignment="1" applyProtection="1">
      <alignment horizontal="center" vertical="center"/>
      <protection hidden="1"/>
    </xf>
    <xf numFmtId="171" fontId="23" fillId="31" borderId="18" xfId="53" applyNumberFormat="1" applyFont="1" applyFill="1" applyBorder="1" applyAlignment="1" applyProtection="1">
      <alignment horizontal="center" vertical="center"/>
      <protection hidden="1"/>
    </xf>
    <xf numFmtId="0" fontId="23" fillId="31" borderId="18" xfId="53" applyNumberFormat="1" applyFont="1" applyFill="1" applyBorder="1" applyAlignment="1" applyProtection="1">
      <alignment horizontal="center" vertical="center" wrapText="1"/>
      <protection hidden="1"/>
    </xf>
    <xf numFmtId="49" fontId="23" fillId="31" borderId="18" xfId="53" applyNumberFormat="1" applyFont="1" applyFill="1" applyBorder="1" applyAlignment="1" applyProtection="1">
      <alignment horizontal="center" vertical="center" wrapText="1"/>
      <protection hidden="1"/>
    </xf>
    <xf numFmtId="0" fontId="23" fillId="0" borderId="18" xfId="0" applyFont="1" applyBorder="1" applyAlignment="1">
      <alignment horizontal="justify" vertical="center"/>
    </xf>
    <xf numFmtId="0" fontId="22" fillId="31" borderId="18" xfId="53" applyNumberFormat="1" applyFont="1" applyFill="1" applyBorder="1" applyAlignment="1" applyProtection="1">
      <alignment horizontal="left" vertical="center" wrapText="1"/>
      <protection hidden="1"/>
    </xf>
    <xf numFmtId="0" fontId="22" fillId="31" borderId="18" xfId="0" applyFont="1" applyFill="1" applyBorder="1" applyAlignment="1">
      <alignment horizontal="center" vertical="center"/>
    </xf>
    <xf numFmtId="49" fontId="22" fillId="31" borderId="18" xfId="53" applyNumberFormat="1" applyFont="1" applyFill="1" applyBorder="1" applyAlignment="1" applyProtection="1">
      <alignment horizontal="center" vertical="center"/>
      <protection hidden="1"/>
    </xf>
    <xf numFmtId="0" fontId="22" fillId="31" borderId="18" xfId="53" applyNumberFormat="1" applyFont="1" applyFill="1" applyBorder="1" applyAlignment="1" applyProtection="1">
      <alignment horizontal="center" vertical="center" wrapText="1"/>
      <protection hidden="1"/>
    </xf>
    <xf numFmtId="0" fontId="22" fillId="31" borderId="18" xfId="0" applyFont="1" applyFill="1" applyBorder="1" applyAlignment="1">
      <alignment/>
    </xf>
    <xf numFmtId="4" fontId="22" fillId="31" borderId="18" xfId="0" applyNumberFormat="1" applyFont="1" applyFill="1" applyBorder="1" applyAlignment="1">
      <alignment horizontal="center" vertical="center"/>
    </xf>
    <xf numFmtId="0" fontId="26" fillId="38" borderId="0" xfId="0" applyFont="1" applyFill="1" applyAlignment="1">
      <alignment horizontal="center" vertical="center"/>
    </xf>
    <xf numFmtId="171" fontId="26" fillId="38" borderId="18" xfId="53" applyNumberFormat="1" applyFont="1" applyFill="1" applyBorder="1" applyAlignment="1" applyProtection="1">
      <alignment horizontal="center" vertical="center"/>
      <protection hidden="1" locked="0"/>
    </xf>
    <xf numFmtId="0" fontId="21" fillId="32" borderId="0" xfId="0" applyFont="1" applyFill="1" applyAlignment="1">
      <alignment vertical="center" wrapText="1"/>
    </xf>
    <xf numFmtId="49" fontId="26" fillId="31" borderId="18" xfId="53" applyNumberFormat="1" applyFont="1" applyFill="1" applyBorder="1" applyAlignment="1" applyProtection="1">
      <alignment horizontal="center" vertical="center"/>
      <protection hidden="1"/>
    </xf>
    <xf numFmtId="171" fontId="22" fillId="34" borderId="18" xfId="53" applyNumberFormat="1" applyFont="1" applyFill="1" applyBorder="1" applyAlignment="1" applyProtection="1">
      <alignment horizontal="center" vertical="center"/>
      <protection hidden="1"/>
    </xf>
    <xf numFmtId="0" fontId="26" fillId="34" borderId="18" xfId="53" applyNumberFormat="1" applyFont="1" applyFill="1" applyBorder="1" applyAlignment="1" applyProtection="1">
      <alignment horizontal="left" vertical="center" wrapText="1"/>
      <protection hidden="1"/>
    </xf>
    <xf numFmtId="0" fontId="26" fillId="34" borderId="18" xfId="53" applyNumberFormat="1" applyFont="1" applyFill="1" applyBorder="1" applyAlignment="1" applyProtection="1">
      <alignment horizontal="center" vertical="center" wrapText="1"/>
      <protection hidden="1"/>
    </xf>
    <xf numFmtId="49" fontId="26" fillId="34" borderId="18" xfId="53" applyNumberFormat="1" applyFont="1" applyFill="1" applyBorder="1" applyAlignment="1" applyProtection="1">
      <alignment horizontal="center" vertical="center" wrapText="1"/>
      <protection hidden="1"/>
    </xf>
    <xf numFmtId="49" fontId="26" fillId="34" borderId="18" xfId="53" applyNumberFormat="1" applyFont="1" applyFill="1" applyBorder="1" applyAlignment="1" applyProtection="1">
      <alignment horizontal="center" vertical="center"/>
      <protection hidden="1"/>
    </xf>
    <xf numFmtId="181" fontId="26" fillId="34" borderId="18" xfId="53" applyNumberFormat="1" applyFont="1" applyFill="1" applyBorder="1" applyAlignment="1" applyProtection="1">
      <alignment horizontal="center" vertical="center"/>
      <protection hidden="1"/>
    </xf>
    <xf numFmtId="171" fontId="26" fillId="34" borderId="18" xfId="53" applyNumberFormat="1" applyFont="1" applyFill="1" applyBorder="1" applyAlignment="1" applyProtection="1">
      <alignment horizontal="center" vertical="center"/>
      <protection hidden="1"/>
    </xf>
    <xf numFmtId="49" fontId="23" fillId="34" borderId="18" xfId="53" applyNumberFormat="1" applyFont="1" applyFill="1" applyBorder="1" applyAlignment="1" applyProtection="1">
      <alignment horizontal="center" vertical="center" wrapText="1"/>
      <protection hidden="1"/>
    </xf>
    <xf numFmtId="181" fontId="23" fillId="31" borderId="18" xfId="53" applyNumberFormat="1" applyFont="1" applyFill="1" applyBorder="1" applyAlignment="1" applyProtection="1">
      <alignment horizontal="center" vertical="center"/>
      <protection hidden="1"/>
    </xf>
    <xf numFmtId="181" fontId="23" fillId="34" borderId="18" xfId="53" applyNumberFormat="1" applyFont="1" applyFill="1" applyBorder="1" applyAlignment="1" applyProtection="1">
      <alignment horizontal="left" vertical="center"/>
      <protection hidden="1"/>
    </xf>
    <xf numFmtId="171" fontId="23" fillId="34" borderId="18" xfId="53" applyNumberFormat="1" applyFont="1" applyFill="1" applyBorder="1" applyAlignment="1" applyProtection="1">
      <alignment horizontal="left" vertical="center"/>
      <protection hidden="1"/>
    </xf>
    <xf numFmtId="171" fontId="22" fillId="34" borderId="18" xfId="53" applyNumberFormat="1" applyFont="1" applyFill="1" applyBorder="1" applyAlignment="1" applyProtection="1">
      <alignment horizontal="left" vertical="center"/>
      <protection hidden="1"/>
    </xf>
    <xf numFmtId="0" fontId="26" fillId="31" borderId="18" xfId="53" applyNumberFormat="1" applyFont="1" applyFill="1" applyBorder="1" applyAlignment="1" applyProtection="1">
      <alignment horizontal="left" vertical="center" wrapText="1"/>
      <protection hidden="1"/>
    </xf>
    <xf numFmtId="181" fontId="26" fillId="31" borderId="18" xfId="53" applyNumberFormat="1" applyFont="1" applyFill="1" applyBorder="1" applyAlignment="1" applyProtection="1">
      <alignment horizontal="center" vertical="center"/>
      <protection hidden="1"/>
    </xf>
    <xf numFmtId="185" fontId="26" fillId="31" borderId="18" xfId="53" applyNumberFormat="1" applyFont="1" applyFill="1" applyBorder="1" applyAlignment="1" applyProtection="1">
      <alignment horizontal="center" vertical="center"/>
      <protection hidden="1"/>
    </xf>
    <xf numFmtId="171" fontId="26" fillId="31" borderId="18" xfId="53" applyNumberFormat="1" applyFont="1" applyFill="1" applyBorder="1" applyAlignment="1" applyProtection="1">
      <alignment horizontal="center" vertical="center"/>
      <protection hidden="1"/>
    </xf>
    <xf numFmtId="0" fontId="22" fillId="0" borderId="0" xfId="0" applyFont="1" applyAlignment="1">
      <alignment vertical="center"/>
    </xf>
    <xf numFmtId="0" fontId="24" fillId="0" borderId="0" xfId="53" applyFont="1" applyFill="1" applyAlignment="1">
      <alignment horizontal="left" vertical="center" wrapText="1"/>
      <protection/>
    </xf>
    <xf numFmtId="0" fontId="24" fillId="0" borderId="18" xfId="53" applyFont="1" applyFill="1" applyBorder="1" applyAlignment="1">
      <alignment horizontal="center" vertical="center"/>
      <protection/>
    </xf>
    <xf numFmtId="0" fontId="24" fillId="0" borderId="0" xfId="53" applyFont="1" applyFill="1" applyAlignment="1">
      <alignment horizontal="left" vertical="center"/>
      <protection/>
    </xf>
    <xf numFmtId="0" fontId="23" fillId="0" borderId="0" xfId="0" applyFont="1" applyFill="1" applyAlignment="1">
      <alignment horizontal="left" vertical="center"/>
    </xf>
    <xf numFmtId="1" fontId="23" fillId="34" borderId="18" xfId="53" applyNumberFormat="1" applyFont="1" applyFill="1" applyBorder="1" applyAlignment="1" applyProtection="1">
      <alignment horizontal="center" vertical="center"/>
      <protection hidden="1"/>
    </xf>
    <xf numFmtId="0" fontId="24" fillId="0" borderId="16" xfId="53" applyFont="1" applyFill="1" applyBorder="1" applyAlignment="1">
      <alignment horizontal="center" vertical="center"/>
      <protection/>
    </xf>
    <xf numFmtId="0" fontId="24" fillId="0" borderId="18" xfId="53" applyFont="1" applyFill="1" applyBorder="1" applyAlignment="1">
      <alignment horizontal="left" vertical="center" wrapText="1"/>
      <protection/>
    </xf>
    <xf numFmtId="0" fontId="23" fillId="0" borderId="18" xfId="0" applyFont="1" applyBorder="1" applyAlignment="1">
      <alignment horizontal="left" vertical="center" wrapText="1"/>
    </xf>
    <xf numFmtId="181" fontId="25" fillId="0" borderId="18" xfId="53" applyNumberFormat="1" applyFont="1" applyFill="1" applyBorder="1" applyAlignment="1" applyProtection="1">
      <alignment horizontal="center" vertical="center"/>
      <protection hidden="1"/>
    </xf>
    <xf numFmtId="171" fontId="25" fillId="0" borderId="18" xfId="53" applyNumberFormat="1" applyFont="1" applyFill="1" applyBorder="1" applyAlignment="1" applyProtection="1">
      <alignment horizontal="center" vertical="center"/>
      <protection hidden="1"/>
    </xf>
    <xf numFmtId="0" fontId="25" fillId="0" borderId="18" xfId="53" applyNumberFormat="1" applyFont="1" applyFill="1" applyBorder="1" applyAlignment="1" applyProtection="1">
      <alignment horizontal="left" vertical="center" wrapText="1"/>
      <protection hidden="1"/>
    </xf>
    <xf numFmtId="49" fontId="25" fillId="0" borderId="18" xfId="53" applyNumberFormat="1" applyFont="1" applyFill="1" applyBorder="1" applyAlignment="1" applyProtection="1">
      <alignment horizontal="center" vertical="center"/>
      <protection hidden="1"/>
    </xf>
    <xf numFmtId="0" fontId="70" fillId="0" borderId="0" xfId="0" applyFont="1" applyAlignment="1">
      <alignment horizontal="left" vertical="center"/>
    </xf>
    <xf numFmtId="181" fontId="25" fillId="0" borderId="16" xfId="53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Border="1" applyAlignment="1">
      <alignment/>
    </xf>
    <xf numFmtId="171" fontId="26" fillId="0" borderId="18" xfId="53" applyNumberFormat="1" applyFont="1" applyFill="1" applyBorder="1" applyAlignment="1" applyProtection="1">
      <alignment horizontal="center" vertical="center"/>
      <protection hidden="1"/>
    </xf>
    <xf numFmtId="4" fontId="22" fillId="31" borderId="18" xfId="53" applyNumberFormat="1" applyFont="1" applyFill="1" applyBorder="1" applyAlignment="1" applyProtection="1">
      <alignment horizontal="center" vertical="center"/>
      <protection hidden="1"/>
    </xf>
    <xf numFmtId="4" fontId="26" fillId="38" borderId="18" xfId="53" applyNumberFormat="1" applyFont="1" applyFill="1" applyBorder="1" applyAlignment="1" applyProtection="1">
      <alignment horizontal="center" vertical="center" wrapText="1"/>
      <protection hidden="1"/>
    </xf>
    <xf numFmtId="0" fontId="22" fillId="39" borderId="18" xfId="0" applyFont="1" applyFill="1" applyBorder="1" applyAlignment="1">
      <alignment horizontal="center" vertical="center"/>
    </xf>
    <xf numFmtId="49" fontId="22" fillId="39" borderId="18" xfId="0" applyNumberFormat="1" applyFont="1" applyFill="1" applyBorder="1" applyAlignment="1">
      <alignment horizontal="center" vertical="center"/>
    </xf>
    <xf numFmtId="4" fontId="22" fillId="39" borderId="18" xfId="0" applyNumberFormat="1" applyFont="1" applyFill="1" applyBorder="1" applyAlignment="1">
      <alignment horizontal="center" vertical="center"/>
    </xf>
    <xf numFmtId="0" fontId="48" fillId="31" borderId="0" xfId="53" applyFont="1" applyFill="1" applyAlignment="1">
      <alignment horizontal="left" vertical="center" wrapText="1"/>
      <protection/>
    </xf>
    <xf numFmtId="4" fontId="23" fillId="0" borderId="18" xfId="53" applyNumberFormat="1" applyFont="1" applyFill="1" applyBorder="1" applyAlignment="1" applyProtection="1">
      <alignment horizontal="center" vertical="center"/>
      <protection hidden="1"/>
    </xf>
    <xf numFmtId="4" fontId="26" fillId="38" borderId="18" xfId="53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Border="1" applyAlignment="1">
      <alignment horizontal="justify" vertical="center" wrapText="1"/>
    </xf>
    <xf numFmtId="0" fontId="21" fillId="0" borderId="20" xfId="53" applyNumberFormat="1" applyFont="1" applyFill="1" applyBorder="1" applyAlignment="1" applyProtection="1">
      <alignment horizontal="center" vertical="center"/>
      <protection hidden="1"/>
    </xf>
    <xf numFmtId="0" fontId="23" fillId="0" borderId="18" xfId="53" applyFont="1" applyFill="1" applyBorder="1" applyAlignment="1" applyProtection="1">
      <alignment horizontal="center" vertical="center"/>
      <protection hidden="1"/>
    </xf>
    <xf numFmtId="0" fontId="23" fillId="31" borderId="18" xfId="53" applyFont="1" applyFill="1" applyBorder="1" applyAlignment="1" applyProtection="1">
      <alignment horizontal="center" vertical="center"/>
      <protection hidden="1"/>
    </xf>
    <xf numFmtId="171" fontId="22" fillId="31" borderId="18" xfId="53" applyNumberFormat="1" applyFont="1" applyFill="1" applyBorder="1" applyAlignment="1" applyProtection="1">
      <alignment horizontal="center" vertical="center"/>
      <protection hidden="1" locked="0"/>
    </xf>
    <xf numFmtId="0" fontId="23" fillId="34" borderId="18" xfId="53" applyFont="1" applyFill="1" applyBorder="1" applyAlignment="1" applyProtection="1">
      <alignment horizontal="center" vertical="center"/>
      <protection hidden="1"/>
    </xf>
    <xf numFmtId="4" fontId="22" fillId="34" borderId="18" xfId="53" applyNumberFormat="1" applyFont="1" applyFill="1" applyBorder="1" applyAlignment="1" applyProtection="1">
      <alignment horizontal="center" vertical="center"/>
      <protection hidden="1"/>
    </xf>
    <xf numFmtId="171" fontId="22" fillId="34" borderId="18" xfId="53" applyNumberFormat="1" applyFont="1" applyFill="1" applyBorder="1" applyAlignment="1" applyProtection="1">
      <alignment horizontal="center" vertical="center"/>
      <protection hidden="1" locked="0"/>
    </xf>
    <xf numFmtId="0" fontId="22" fillId="31" borderId="18" xfId="53" applyFont="1" applyFill="1" applyBorder="1" applyAlignment="1">
      <alignment horizontal="center" vertical="center"/>
      <protection/>
    </xf>
    <xf numFmtId="4" fontId="22" fillId="31" borderId="18" xfId="53" applyNumberFormat="1" applyFont="1" applyFill="1" applyBorder="1" applyAlignment="1">
      <alignment horizontal="center" vertical="center"/>
      <protection/>
    </xf>
    <xf numFmtId="171" fontId="22" fillId="31" borderId="18" xfId="53" applyNumberFormat="1" applyFont="1" applyFill="1" applyBorder="1" applyAlignment="1">
      <alignment horizontal="center" vertical="center"/>
      <protection/>
    </xf>
    <xf numFmtId="0" fontId="46" fillId="0" borderId="0" xfId="53" applyNumberFormat="1" applyFont="1" applyFill="1" applyAlignment="1" applyProtection="1">
      <alignment horizontal="center" vertical="center" wrapText="1"/>
      <protection hidden="1"/>
    </xf>
    <xf numFmtId="0" fontId="22" fillId="40" borderId="18" xfId="0" applyFont="1" applyFill="1" applyBorder="1" applyAlignment="1">
      <alignment horizontal="center" vertical="center"/>
    </xf>
    <xf numFmtId="49" fontId="22" fillId="40" borderId="18" xfId="0" applyNumberFormat="1" applyFont="1" applyFill="1" applyBorder="1" applyAlignment="1">
      <alignment horizontal="center" vertical="center"/>
    </xf>
    <xf numFmtId="171" fontId="22" fillId="40" borderId="18" xfId="0" applyNumberFormat="1" applyFont="1" applyFill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49" fontId="23" fillId="0" borderId="22" xfId="5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>
      <alignment wrapText="1"/>
    </xf>
    <xf numFmtId="4" fontId="23" fillId="0" borderId="0" xfId="0" applyNumberFormat="1" applyFont="1" applyAlignment="1">
      <alignment horizontal="center" vertical="center"/>
    </xf>
    <xf numFmtId="181" fontId="22" fillId="34" borderId="18" xfId="53" applyNumberFormat="1" applyFont="1" applyFill="1" applyBorder="1" applyAlignment="1" applyProtection="1">
      <alignment horizontal="center" vertical="center"/>
      <protection hidden="1"/>
    </xf>
    <xf numFmtId="0" fontId="26" fillId="31" borderId="18" xfId="0" applyFont="1" applyFill="1" applyBorder="1" applyAlignment="1">
      <alignment/>
    </xf>
    <xf numFmtId="0" fontId="57" fillId="0" borderId="0" xfId="53" applyFont="1" applyFill="1" applyAlignment="1">
      <alignment vertical="center"/>
      <protection/>
    </xf>
    <xf numFmtId="0" fontId="54" fillId="0" borderId="0" xfId="53" applyFont="1" applyFill="1" applyAlignment="1">
      <alignment vertical="center"/>
      <protection/>
    </xf>
    <xf numFmtId="4" fontId="20" fillId="0" borderId="0" xfId="53" applyNumberFormat="1" applyFont="1" applyFill="1" applyAlignment="1">
      <alignment horizontal="center" vertical="center"/>
      <protection/>
    </xf>
    <xf numFmtId="0" fontId="20" fillId="0" borderId="0" xfId="53" applyFont="1" applyFill="1" applyAlignment="1">
      <alignment vertical="center"/>
      <protection/>
    </xf>
    <xf numFmtId="4" fontId="43" fillId="0" borderId="0" xfId="53" applyNumberFormat="1" applyFont="1" applyFill="1" applyAlignment="1">
      <alignment horizontal="center" vertical="center"/>
      <protection/>
    </xf>
    <xf numFmtId="0" fontId="43" fillId="0" borderId="0" xfId="53" applyFont="1" applyFill="1" applyAlignment="1">
      <alignment vertical="center"/>
      <protection/>
    </xf>
    <xf numFmtId="4" fontId="42" fillId="0" borderId="0" xfId="53" applyNumberFormat="1" applyFont="1" applyFill="1" applyAlignment="1">
      <alignment horizontal="center" vertical="center"/>
      <protection/>
    </xf>
    <xf numFmtId="0" fontId="42" fillId="0" borderId="0" xfId="53" applyFont="1" applyFill="1" applyAlignment="1">
      <alignment vertical="center"/>
      <protection/>
    </xf>
    <xf numFmtId="4" fontId="47" fillId="0" borderId="0" xfId="53" applyNumberFormat="1" applyFont="1" applyFill="1" applyAlignment="1">
      <alignment horizontal="center" vertical="center"/>
      <protection/>
    </xf>
    <xf numFmtId="0" fontId="47" fillId="0" borderId="0" xfId="53" applyFont="1" applyFill="1" applyAlignment="1">
      <alignment vertical="center"/>
      <protection/>
    </xf>
    <xf numFmtId="0" fontId="23" fillId="0" borderId="0" xfId="0" applyFont="1" applyFill="1" applyAlignment="1">
      <alignment horizontal="center" vertical="center"/>
    </xf>
    <xf numFmtId="0" fontId="23" fillId="34" borderId="18" xfId="0" applyFont="1" applyFill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2" fillId="31" borderId="23" xfId="53" applyNumberFormat="1" applyFont="1" applyFill="1" applyBorder="1" applyAlignment="1" applyProtection="1">
      <alignment horizontal="left" vertical="center" wrapText="1"/>
      <protection hidden="1"/>
    </xf>
    <xf numFmtId="0" fontId="26" fillId="31" borderId="18" xfId="0" applyFont="1" applyFill="1" applyBorder="1" applyAlignment="1">
      <alignment horizontal="center" vertical="center"/>
    </xf>
    <xf numFmtId="0" fontId="22" fillId="34" borderId="18" xfId="53" applyNumberFormat="1" applyFont="1" applyFill="1" applyBorder="1" applyAlignment="1" applyProtection="1">
      <alignment horizontal="center" vertical="center" wrapText="1"/>
      <protection hidden="1"/>
    </xf>
    <xf numFmtId="49" fontId="22" fillId="34" borderId="18" xfId="53" applyNumberFormat="1" applyFont="1" applyFill="1" applyBorder="1" applyAlignment="1" applyProtection="1">
      <alignment horizontal="center" vertical="center" wrapText="1"/>
      <protection hidden="1"/>
    </xf>
    <xf numFmtId="49" fontId="19" fillId="0" borderId="18" xfId="53" applyNumberFormat="1" applyFont="1" applyFill="1" applyBorder="1" applyAlignment="1" applyProtection="1">
      <alignment horizontal="center" vertical="center"/>
      <protection hidden="1"/>
    </xf>
    <xf numFmtId="49" fontId="21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18" xfId="0" applyFont="1" applyBorder="1" applyAlignment="1">
      <alignment/>
    </xf>
    <xf numFmtId="0" fontId="19" fillId="0" borderId="18" xfId="53" applyNumberFormat="1" applyFont="1" applyFill="1" applyBorder="1" applyAlignment="1" applyProtection="1">
      <alignment horizontal="left" vertical="center" wrapText="1"/>
      <protection hidden="1"/>
    </xf>
    <xf numFmtId="181" fontId="19" fillId="0" borderId="18" xfId="53" applyNumberFormat="1" applyFont="1" applyFill="1" applyBorder="1" applyAlignment="1" applyProtection="1">
      <alignment horizontal="center" vertical="center"/>
      <protection hidden="1"/>
    </xf>
    <xf numFmtId="49" fontId="25" fillId="29" borderId="18" xfId="53" applyNumberFormat="1" applyFont="1" applyFill="1" applyBorder="1" applyAlignment="1" applyProtection="1">
      <alignment horizontal="center" vertical="center"/>
      <protection hidden="1"/>
    </xf>
    <xf numFmtId="181" fontId="25" fillId="29" borderId="18" xfId="53" applyNumberFormat="1" applyFont="1" applyFill="1" applyBorder="1" applyAlignment="1" applyProtection="1">
      <alignment horizontal="center" vertical="center"/>
      <protection hidden="1"/>
    </xf>
    <xf numFmtId="181" fontId="47" fillId="41" borderId="18" xfId="53" applyNumberFormat="1" applyFont="1" applyFill="1" applyBorder="1" applyAlignment="1" applyProtection="1">
      <alignment horizontal="center" vertical="center"/>
      <protection hidden="1"/>
    </xf>
    <xf numFmtId="171" fontId="47" fillId="41" borderId="18" xfId="53" applyNumberFormat="1" applyFont="1" applyFill="1" applyBorder="1" applyAlignment="1" applyProtection="1">
      <alignment horizontal="center" vertical="center"/>
      <protection hidden="1"/>
    </xf>
    <xf numFmtId="171" fontId="47" fillId="41" borderId="18" xfId="53" applyNumberFormat="1" applyFont="1" applyFill="1" applyBorder="1" applyAlignment="1" applyProtection="1">
      <alignment horizontal="right" vertical="center"/>
      <protection hidden="1"/>
    </xf>
    <xf numFmtId="0" fontId="55" fillId="41" borderId="18" xfId="53" applyNumberFormat="1" applyFont="1" applyFill="1" applyBorder="1" applyAlignment="1" applyProtection="1">
      <alignment horizontal="left" vertical="center" wrapText="1"/>
      <protection hidden="1"/>
    </xf>
    <xf numFmtId="49" fontId="55" fillId="41" borderId="18" xfId="53" applyNumberFormat="1" applyFont="1" applyFill="1" applyBorder="1" applyAlignment="1" applyProtection="1">
      <alignment horizontal="center" vertical="center"/>
      <protection hidden="1"/>
    </xf>
    <xf numFmtId="181" fontId="55" fillId="41" borderId="18" xfId="53" applyNumberFormat="1" applyFont="1" applyFill="1" applyBorder="1" applyAlignment="1" applyProtection="1">
      <alignment horizontal="center" vertical="center"/>
      <protection hidden="1"/>
    </xf>
    <xf numFmtId="171" fontId="55" fillId="41" borderId="18" xfId="53" applyNumberFormat="1" applyFont="1" applyFill="1" applyBorder="1" applyAlignment="1" applyProtection="1">
      <alignment horizontal="center" vertical="center"/>
      <protection hidden="1"/>
    </xf>
    <xf numFmtId="171" fontId="55" fillId="41" borderId="18" xfId="53" applyNumberFormat="1" applyFont="1" applyFill="1" applyBorder="1" applyAlignment="1" applyProtection="1">
      <alignment horizontal="right" vertical="center"/>
      <protection hidden="1"/>
    </xf>
    <xf numFmtId="4" fontId="55" fillId="41" borderId="18" xfId="53" applyNumberFormat="1" applyFont="1" applyFill="1" applyBorder="1" applyAlignment="1" applyProtection="1">
      <alignment horizontal="center" vertical="center"/>
      <protection hidden="1"/>
    </xf>
    <xf numFmtId="0" fontId="48" fillId="0" borderId="19" xfId="53" applyFont="1" applyFill="1" applyBorder="1" applyProtection="1">
      <alignment/>
      <protection hidden="1"/>
    </xf>
    <xf numFmtId="0" fontId="48" fillId="0" borderId="20" xfId="53" applyNumberFormat="1" applyFont="1" applyFill="1" applyBorder="1" applyAlignment="1" applyProtection="1">
      <alignment horizontal="center" vertical="center"/>
      <protection hidden="1"/>
    </xf>
    <xf numFmtId="0" fontId="48" fillId="0" borderId="21" xfId="53" applyNumberFormat="1" applyFont="1" applyFill="1" applyBorder="1" applyAlignment="1" applyProtection="1">
      <alignment horizontal="center" vertical="center"/>
      <protection hidden="1"/>
    </xf>
    <xf numFmtId="4" fontId="48" fillId="0" borderId="0" xfId="53" applyNumberFormat="1" applyFont="1" applyFill="1" applyAlignment="1">
      <alignment horizontal="center" vertical="center"/>
      <protection/>
    </xf>
    <xf numFmtId="0" fontId="48" fillId="0" borderId="0" xfId="53" applyFont="1" applyFill="1" applyAlignment="1">
      <alignment vertical="center"/>
      <protection/>
    </xf>
    <xf numFmtId="0" fontId="58" fillId="0" borderId="0" xfId="53" applyFont="1" applyFill="1" applyAlignment="1">
      <alignment vertical="center"/>
      <protection/>
    </xf>
    <xf numFmtId="0" fontId="58" fillId="0" borderId="0" xfId="53" applyFont="1" applyFill="1">
      <alignment/>
      <protection/>
    </xf>
    <xf numFmtId="181" fontId="55" fillId="41" borderId="18" xfId="53" applyNumberFormat="1" applyFont="1" applyFill="1" applyBorder="1" applyAlignment="1" applyProtection="1">
      <alignment horizontal="left" vertical="center"/>
      <protection hidden="1"/>
    </xf>
    <xf numFmtId="171" fontId="55" fillId="41" borderId="18" xfId="53" applyNumberFormat="1" applyFont="1" applyFill="1" applyBorder="1" applyAlignment="1" applyProtection="1">
      <alignment horizontal="left" vertical="center"/>
      <protection hidden="1"/>
    </xf>
    <xf numFmtId="0" fontId="55" fillId="41" borderId="18" xfId="53" applyNumberFormat="1" applyFont="1" applyFill="1" applyBorder="1" applyAlignment="1" applyProtection="1">
      <alignment horizontal="center" vertical="center" wrapText="1"/>
      <protection hidden="1"/>
    </xf>
    <xf numFmtId="4" fontId="55" fillId="41" borderId="18" xfId="53" applyNumberFormat="1" applyFont="1" applyFill="1" applyBorder="1" applyAlignment="1" applyProtection="1">
      <alignment horizontal="center" vertical="center" wrapText="1"/>
      <protection hidden="1"/>
    </xf>
    <xf numFmtId="0" fontId="48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48" fillId="0" borderId="0" xfId="53" applyNumberFormat="1" applyFont="1" applyFill="1" applyBorder="1" applyAlignment="1" applyProtection="1">
      <alignment horizontal="center" vertical="center"/>
      <protection hidden="1"/>
    </xf>
    <xf numFmtId="0" fontId="47" fillId="0" borderId="18" xfId="0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 wrapText="1"/>
    </xf>
    <xf numFmtId="4" fontId="23" fillId="0" borderId="13" xfId="0" applyNumberFormat="1" applyFont="1" applyBorder="1" applyAlignment="1">
      <alignment vertical="center"/>
    </xf>
    <xf numFmtId="0" fontId="44" fillId="0" borderId="18" xfId="0" applyFont="1" applyBorder="1" applyAlignment="1">
      <alignment horizontal="justify" vertical="center" wrapText="1"/>
    </xf>
    <xf numFmtId="4" fontId="19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47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 wrapText="1"/>
    </xf>
    <xf numFmtId="0" fontId="20" fillId="42" borderId="18" xfId="0" applyFont="1" applyFill="1" applyBorder="1" applyAlignment="1">
      <alignment horizontal="center" vertical="center"/>
    </xf>
    <xf numFmtId="0" fontId="20" fillId="42" borderId="18" xfId="0" applyFont="1" applyFill="1" applyBorder="1" applyAlignment="1">
      <alignment vertical="center" wrapText="1"/>
    </xf>
    <xf numFmtId="4" fontId="20" fillId="42" borderId="18" xfId="0" applyNumberFormat="1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horizontal="center" vertical="center"/>
    </xf>
    <xf numFmtId="0" fontId="20" fillId="34" borderId="18" xfId="0" applyFont="1" applyFill="1" applyBorder="1" applyAlignment="1">
      <alignment vertical="center" wrapText="1"/>
    </xf>
    <xf numFmtId="4" fontId="20" fillId="34" borderId="18" xfId="0" applyNumberFormat="1" applyFont="1" applyFill="1" applyBorder="1" applyAlignment="1">
      <alignment horizontal="center" vertical="center"/>
    </xf>
    <xf numFmtId="4" fontId="20" fillId="0" borderId="18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43" fillId="42" borderId="18" xfId="0" applyFont="1" applyFill="1" applyBorder="1" applyAlignment="1">
      <alignment horizontal="center" vertical="center"/>
    </xf>
    <xf numFmtId="0" fontId="43" fillId="42" borderId="18" xfId="0" applyFont="1" applyFill="1" applyBorder="1" applyAlignment="1">
      <alignment vertical="center" wrapText="1"/>
    </xf>
    <xf numFmtId="4" fontId="43" fillId="42" borderId="18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71" fillId="34" borderId="0" xfId="0" applyFont="1" applyFill="1" applyAlignment="1">
      <alignment vertical="center"/>
    </xf>
    <xf numFmtId="0" fontId="43" fillId="38" borderId="18" xfId="0" applyFont="1" applyFill="1" applyBorder="1" applyAlignment="1">
      <alignment horizontal="center" vertical="center"/>
    </xf>
    <xf numFmtId="0" fontId="43" fillId="38" borderId="18" xfId="0" applyFont="1" applyFill="1" applyBorder="1" applyAlignment="1">
      <alignment vertical="center" wrapText="1"/>
    </xf>
    <xf numFmtId="4" fontId="43" fillId="38" borderId="18" xfId="0" applyNumberFormat="1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horizontal="center" vertical="center"/>
    </xf>
    <xf numFmtId="0" fontId="43" fillId="34" borderId="18" xfId="0" applyFont="1" applyFill="1" applyBorder="1" applyAlignment="1">
      <alignment vertical="center" wrapText="1"/>
    </xf>
    <xf numFmtId="4" fontId="43" fillId="34" borderId="18" xfId="0" applyNumberFormat="1" applyFont="1" applyFill="1" applyBorder="1" applyAlignment="1">
      <alignment horizontal="center" vertical="center"/>
    </xf>
    <xf numFmtId="0" fontId="18" fillId="4" borderId="0" xfId="63" applyAlignment="1">
      <alignment horizontal="center" vertical="center"/>
    </xf>
    <xf numFmtId="0" fontId="1" fillId="0" borderId="0" xfId="53">
      <alignment/>
      <protection/>
    </xf>
    <xf numFmtId="0" fontId="20" fillId="0" borderId="0" xfId="0" applyFont="1" applyAlignment="1">
      <alignment/>
    </xf>
    <xf numFmtId="0" fontId="19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23" xfId="53" applyNumberFormat="1" applyFont="1" applyFill="1" applyBorder="1" applyAlignment="1" applyProtection="1">
      <alignment horizontal="center" vertical="center"/>
      <protection hidden="1"/>
    </xf>
    <xf numFmtId="4" fontId="20" fillId="0" borderId="0" xfId="0" applyNumberFormat="1" applyFont="1" applyAlignment="1">
      <alignment horizontal="center" vertical="center"/>
    </xf>
    <xf numFmtId="1" fontId="20" fillId="0" borderId="18" xfId="0" applyNumberFormat="1" applyFont="1" applyBorder="1" applyAlignment="1">
      <alignment horizontal="center" vertical="center"/>
    </xf>
    <xf numFmtId="0" fontId="23" fillId="0" borderId="0" xfId="0" applyFont="1" applyFill="1" applyAlignment="1">
      <alignment/>
    </xf>
    <xf numFmtId="185" fontId="22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22" fillId="0" borderId="18" xfId="53" applyNumberFormat="1" applyFont="1" applyFill="1" applyBorder="1" applyAlignment="1" applyProtection="1">
      <alignment horizontal="left" vertical="center" wrapText="1"/>
      <protection hidden="1"/>
    </xf>
    <xf numFmtId="0" fontId="22" fillId="0" borderId="0" xfId="0" applyFont="1" applyFill="1" applyAlignment="1">
      <alignment/>
    </xf>
    <xf numFmtId="171" fontId="22" fillId="38" borderId="18" xfId="53" applyNumberFormat="1" applyFont="1" applyFill="1" applyBorder="1" applyAlignment="1" applyProtection="1">
      <alignment horizontal="center" vertical="center"/>
      <protection hidden="1"/>
    </xf>
    <xf numFmtId="4" fontId="22" fillId="32" borderId="18" xfId="53" applyNumberFormat="1" applyFont="1" applyFill="1" applyBorder="1" applyAlignment="1" applyProtection="1">
      <alignment horizontal="center" vertical="center"/>
      <protection hidden="1"/>
    </xf>
    <xf numFmtId="181" fontId="26" fillId="34" borderId="18" xfId="53" applyNumberFormat="1" applyFont="1" applyFill="1" applyBorder="1" applyAlignment="1" applyProtection="1">
      <alignment horizontal="left" vertical="center"/>
      <protection hidden="1"/>
    </xf>
    <xf numFmtId="171" fontId="26" fillId="34" borderId="18" xfId="53" applyNumberFormat="1" applyFont="1" applyFill="1" applyBorder="1" applyAlignment="1" applyProtection="1">
      <alignment horizontal="left" vertical="center"/>
      <protection hidden="1"/>
    </xf>
    <xf numFmtId="181" fontId="22" fillId="31" borderId="18" xfId="53" applyNumberFormat="1" applyFont="1" applyFill="1" applyBorder="1" applyAlignment="1" applyProtection="1">
      <alignment horizontal="left" vertical="center"/>
      <protection hidden="1"/>
    </xf>
    <xf numFmtId="171" fontId="22" fillId="31" borderId="18" xfId="53" applyNumberFormat="1" applyFont="1" applyFill="1" applyBorder="1" applyAlignment="1" applyProtection="1">
      <alignment horizontal="left" vertical="center"/>
      <protection hidden="1"/>
    </xf>
    <xf numFmtId="0" fontId="22" fillId="0" borderId="18" xfId="0" applyFont="1" applyFill="1" applyBorder="1" applyAlignment="1">
      <alignment/>
    </xf>
    <xf numFmtId="181" fontId="22" fillId="0" borderId="18" xfId="53" applyNumberFormat="1" applyFont="1" applyFill="1" applyBorder="1" applyAlignment="1" applyProtection="1">
      <alignment horizontal="left" vertical="center"/>
      <protection hidden="1"/>
    </xf>
    <xf numFmtId="171" fontId="23" fillId="0" borderId="18" xfId="53" applyNumberFormat="1" applyFont="1" applyFill="1" applyBorder="1" applyAlignment="1" applyProtection="1">
      <alignment horizontal="left" vertical="center"/>
      <protection hidden="1"/>
    </xf>
    <xf numFmtId="0" fontId="22" fillId="0" borderId="18" xfId="0" applyFont="1" applyBorder="1" applyAlignment="1">
      <alignment/>
    </xf>
    <xf numFmtId="49" fontId="22" fillId="0" borderId="18" xfId="53" applyNumberFormat="1" applyFont="1" applyFill="1" applyBorder="1" applyAlignment="1" applyProtection="1">
      <alignment horizontal="left" vertical="center"/>
      <protection hidden="1"/>
    </xf>
    <xf numFmtId="0" fontId="23" fillId="34" borderId="18" xfId="0" applyFont="1" applyFill="1" applyBorder="1" applyAlignment="1">
      <alignment vertical="center"/>
    </xf>
    <xf numFmtId="0" fontId="22" fillId="31" borderId="18" xfId="0" applyFont="1" applyFill="1" applyBorder="1" applyAlignment="1">
      <alignment vertical="center"/>
    </xf>
    <xf numFmtId="0" fontId="23" fillId="34" borderId="18" xfId="0" applyFont="1" applyFill="1" applyBorder="1" applyAlignment="1">
      <alignment/>
    </xf>
    <xf numFmtId="0" fontId="24" fillId="31" borderId="18" xfId="53" applyNumberFormat="1" applyFont="1" applyFill="1" applyBorder="1" applyAlignment="1" applyProtection="1">
      <alignment horizontal="left" vertical="center" wrapText="1"/>
      <protection hidden="1"/>
    </xf>
    <xf numFmtId="0" fontId="23" fillId="31" borderId="18" xfId="0" applyFont="1" applyFill="1" applyBorder="1" applyAlignment="1">
      <alignment/>
    </xf>
    <xf numFmtId="49" fontId="24" fillId="31" borderId="18" xfId="53" applyNumberFormat="1" applyFont="1" applyFill="1" applyBorder="1" applyAlignment="1" applyProtection="1">
      <alignment horizontal="center" vertical="center"/>
      <protection hidden="1"/>
    </xf>
    <xf numFmtId="181" fontId="24" fillId="31" borderId="18" xfId="53" applyNumberFormat="1" applyFont="1" applyFill="1" applyBorder="1" applyAlignment="1" applyProtection="1">
      <alignment horizontal="center" vertical="center"/>
      <protection hidden="1"/>
    </xf>
    <xf numFmtId="49" fontId="24" fillId="29" borderId="18" xfId="53" applyNumberFormat="1" applyFont="1" applyFill="1" applyBorder="1" applyAlignment="1" applyProtection="1">
      <alignment horizontal="center" vertical="center"/>
      <protection hidden="1"/>
    </xf>
    <xf numFmtId="181" fontId="24" fillId="29" borderId="18" xfId="53" applyNumberFormat="1" applyFont="1" applyFill="1" applyBorder="1" applyAlignment="1" applyProtection="1">
      <alignment horizontal="center" vertical="center"/>
      <protection hidden="1"/>
    </xf>
    <xf numFmtId="0" fontId="26" fillId="0" borderId="23" xfId="53" applyNumberFormat="1" applyFont="1" applyFill="1" applyBorder="1" applyAlignment="1" applyProtection="1">
      <alignment horizontal="left" vertical="center" wrapText="1"/>
      <protection hidden="1"/>
    </xf>
    <xf numFmtId="0" fontId="22" fillId="0" borderId="18" xfId="0" applyFont="1" applyFill="1" applyBorder="1" applyAlignment="1">
      <alignment vertical="center"/>
    </xf>
    <xf numFmtId="181" fontId="26" fillId="0" borderId="18" xfId="53" applyNumberFormat="1" applyFont="1" applyFill="1" applyBorder="1" applyAlignment="1" applyProtection="1">
      <alignment horizontal="center" vertical="center"/>
      <protection hidden="1"/>
    </xf>
    <xf numFmtId="185" fontId="26" fillId="0" borderId="18" xfId="53" applyNumberFormat="1" applyFont="1" applyFill="1" applyBorder="1" applyAlignment="1" applyProtection="1">
      <alignment horizontal="center" vertical="center"/>
      <protection hidden="1"/>
    </xf>
    <xf numFmtId="0" fontId="24" fillId="0" borderId="18" xfId="0" applyFont="1" applyFill="1" applyBorder="1" applyAlignment="1">
      <alignment/>
    </xf>
    <xf numFmtId="0" fontId="26" fillId="0" borderId="18" xfId="53" applyNumberFormat="1" applyFont="1" applyFill="1" applyBorder="1" applyAlignment="1" applyProtection="1">
      <alignment horizontal="left" vertical="center" wrapText="1"/>
      <protection hidden="1"/>
    </xf>
    <xf numFmtId="0" fontId="22" fillId="0" borderId="18" xfId="0" applyFont="1" applyFill="1" applyBorder="1" applyAlignment="1">
      <alignment horizontal="center" vertical="center"/>
    </xf>
    <xf numFmtId="49" fontId="26" fillId="0" borderId="18" xfId="53" applyNumberFormat="1" applyFont="1" applyFill="1" applyBorder="1" applyAlignment="1" applyProtection="1">
      <alignment horizontal="center" vertical="center"/>
      <protection hidden="1"/>
    </xf>
    <xf numFmtId="0" fontId="22" fillId="38" borderId="18" xfId="53" applyNumberFormat="1" applyFont="1" applyFill="1" applyBorder="1" applyAlignment="1" applyProtection="1">
      <alignment horizontal="left" vertical="center" wrapText="1"/>
      <protection hidden="1"/>
    </xf>
    <xf numFmtId="0" fontId="23" fillId="38" borderId="18" xfId="0" applyFont="1" applyFill="1" applyBorder="1" applyAlignment="1">
      <alignment horizontal="center" vertical="center"/>
    </xf>
    <xf numFmtId="49" fontId="23" fillId="38" borderId="18" xfId="53" applyNumberFormat="1" applyFont="1" applyFill="1" applyBorder="1" applyAlignment="1" applyProtection="1">
      <alignment horizontal="center" vertical="center" wrapText="1"/>
      <protection hidden="1"/>
    </xf>
    <xf numFmtId="49" fontId="22" fillId="38" borderId="18" xfId="53" applyNumberFormat="1" applyFont="1" applyFill="1" applyBorder="1" applyAlignment="1" applyProtection="1">
      <alignment horizontal="center" vertical="center"/>
      <protection hidden="1"/>
    </xf>
    <xf numFmtId="181" fontId="23" fillId="38" borderId="18" xfId="53" applyNumberFormat="1" applyFont="1" applyFill="1" applyBorder="1" applyAlignment="1" applyProtection="1">
      <alignment horizontal="center" vertical="center"/>
      <protection hidden="1"/>
    </xf>
    <xf numFmtId="171" fontId="23" fillId="38" borderId="18" xfId="53" applyNumberFormat="1" applyFont="1" applyFill="1" applyBorder="1" applyAlignment="1" applyProtection="1">
      <alignment horizontal="center" vertical="center"/>
      <protection hidden="1"/>
    </xf>
    <xf numFmtId="0" fontId="23" fillId="38" borderId="18" xfId="0" applyFont="1" applyFill="1" applyBorder="1" applyAlignment="1">
      <alignment/>
    </xf>
    <xf numFmtId="181" fontId="22" fillId="38" borderId="18" xfId="53" applyNumberFormat="1" applyFont="1" applyFill="1" applyBorder="1" applyAlignment="1" applyProtection="1">
      <alignment horizontal="center" vertical="center"/>
      <protection hidden="1"/>
    </xf>
    <xf numFmtId="4" fontId="22" fillId="38" borderId="18" xfId="53" applyNumberFormat="1" applyFont="1" applyFill="1" applyBorder="1" applyAlignment="1" applyProtection="1">
      <alignment horizontal="center" vertical="center"/>
      <protection hidden="1"/>
    </xf>
    <xf numFmtId="0" fontId="23" fillId="31" borderId="18" xfId="0" applyFont="1" applyFill="1" applyBorder="1" applyAlignment="1">
      <alignment horizontal="center" vertical="center"/>
    </xf>
    <xf numFmtId="4" fontId="23" fillId="31" borderId="18" xfId="53" applyNumberFormat="1" applyFont="1" applyFill="1" applyBorder="1" applyAlignment="1" applyProtection="1">
      <alignment horizontal="center" vertical="center"/>
      <protection hidden="1"/>
    </xf>
    <xf numFmtId="0" fontId="22" fillId="0" borderId="18" xfId="53" applyFont="1" applyFill="1" applyBorder="1" applyAlignment="1">
      <alignment horizontal="center" vertical="center"/>
      <protection/>
    </xf>
    <xf numFmtId="4" fontId="22" fillId="0" borderId="18" xfId="53" applyNumberFormat="1" applyFont="1" applyFill="1" applyBorder="1" applyAlignment="1">
      <alignment horizontal="center" vertical="center"/>
      <protection/>
    </xf>
    <xf numFmtId="0" fontId="22" fillId="34" borderId="18" xfId="0" applyFont="1" applyFill="1" applyBorder="1" applyAlignment="1">
      <alignment/>
    </xf>
    <xf numFmtId="4" fontId="22" fillId="34" borderId="18" xfId="0" applyNumberFormat="1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vertical="center"/>
    </xf>
    <xf numFmtId="171" fontId="22" fillId="0" borderId="18" xfId="0" applyNumberFormat="1" applyFont="1" applyBorder="1" applyAlignment="1">
      <alignment horizontal="center" vertical="center"/>
    </xf>
    <xf numFmtId="43" fontId="22" fillId="39" borderId="18" xfId="0" applyNumberFormat="1" applyFont="1" applyFill="1" applyBorder="1" applyAlignment="1">
      <alignment horizontal="center" vertical="center"/>
    </xf>
    <xf numFmtId="0" fontId="23" fillId="0" borderId="0" xfId="53" applyNumberFormat="1" applyFont="1" applyFill="1" applyBorder="1" applyAlignment="1" applyProtection="1">
      <alignment horizontal="left" vertical="center" wrapText="1"/>
      <protection hidden="1"/>
    </xf>
    <xf numFmtId="0" fontId="23" fillId="0" borderId="0" xfId="0" applyFont="1" applyBorder="1" applyAlignment="1">
      <alignment horizontal="center" vertical="center"/>
    </xf>
    <xf numFmtId="181" fontId="23" fillId="0" borderId="0" xfId="53" applyNumberFormat="1" applyFont="1" applyFill="1" applyBorder="1" applyAlignment="1" applyProtection="1">
      <alignment horizontal="center" vertical="center"/>
      <protection hidden="1"/>
    </xf>
    <xf numFmtId="49" fontId="23" fillId="0" borderId="0" xfId="5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>
      <alignment/>
    </xf>
    <xf numFmtId="185" fontId="45" fillId="0" borderId="18" xfId="53" applyNumberFormat="1" applyFont="1" applyFill="1" applyBorder="1" applyAlignment="1" applyProtection="1">
      <alignment horizontal="center" vertical="center" wrapText="1"/>
      <protection hidden="1"/>
    </xf>
    <xf numFmtId="49" fontId="47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47" fillId="0" borderId="0" xfId="0" applyFont="1" applyAlignment="1">
      <alignment horizontal="left" vertical="center" wrapText="1"/>
    </xf>
    <xf numFmtId="4" fontId="47" fillId="0" borderId="18" xfId="53" applyNumberFormat="1" applyFont="1" applyFill="1" applyBorder="1" applyAlignment="1">
      <alignment horizontal="center" vertical="center"/>
      <protection/>
    </xf>
    <xf numFmtId="0" fontId="59" fillId="0" borderId="0" xfId="53" applyFont="1" applyFill="1">
      <alignment/>
      <protection/>
    </xf>
    <xf numFmtId="0" fontId="47" fillId="0" borderId="0" xfId="0" applyFont="1" applyAlignment="1">
      <alignment horizontal="center" vertical="center"/>
    </xf>
    <xf numFmtId="0" fontId="45" fillId="43" borderId="18" xfId="53" applyNumberFormat="1" applyFont="1" applyFill="1" applyBorder="1" applyAlignment="1" applyProtection="1">
      <alignment horizontal="left" vertical="center" wrapText="1"/>
      <protection hidden="1"/>
    </xf>
    <xf numFmtId="49" fontId="45" fillId="43" borderId="18" xfId="53" applyNumberFormat="1" applyFont="1" applyFill="1" applyBorder="1" applyAlignment="1" applyProtection="1">
      <alignment horizontal="center" vertical="center"/>
      <protection hidden="1"/>
    </xf>
    <xf numFmtId="181" fontId="45" fillId="43" borderId="18" xfId="53" applyNumberFormat="1" applyFont="1" applyFill="1" applyBorder="1" applyAlignment="1" applyProtection="1">
      <alignment horizontal="center" vertical="center"/>
      <protection hidden="1"/>
    </xf>
    <xf numFmtId="4" fontId="45" fillId="43" borderId="18" xfId="53" applyNumberFormat="1" applyFont="1" applyFill="1" applyBorder="1" applyAlignment="1" applyProtection="1">
      <alignment horizontal="center" vertical="center"/>
      <protection hidden="1"/>
    </xf>
    <xf numFmtId="171" fontId="45" fillId="41" borderId="18" xfId="53" applyNumberFormat="1" applyFont="1" applyFill="1" applyBorder="1" applyAlignment="1" applyProtection="1">
      <alignment horizontal="center" vertical="center"/>
      <protection hidden="1"/>
    </xf>
    <xf numFmtId="0" fontId="45" fillId="43" borderId="18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8" xfId="0" applyFont="1" applyBorder="1" applyAlignment="1">
      <alignment/>
    </xf>
    <xf numFmtId="4" fontId="47" fillId="0" borderId="22" xfId="53" applyNumberFormat="1" applyFont="1" applyFill="1" applyBorder="1" applyAlignment="1" applyProtection="1">
      <alignment horizontal="center" vertical="center"/>
      <protection hidden="1"/>
    </xf>
    <xf numFmtId="4" fontId="47" fillId="0" borderId="22" xfId="0" applyNumberFormat="1" applyFont="1" applyBorder="1" applyAlignment="1">
      <alignment horizontal="center" vertical="center"/>
    </xf>
    <xf numFmtId="0" fontId="47" fillId="0" borderId="19" xfId="53" applyFont="1" applyFill="1" applyBorder="1" applyProtection="1">
      <alignment/>
      <protection hidden="1"/>
    </xf>
    <xf numFmtId="0" fontId="59" fillId="0" borderId="0" xfId="53" applyFont="1" applyFill="1" applyAlignment="1">
      <alignment vertical="center"/>
      <protection/>
    </xf>
    <xf numFmtId="4" fontId="45" fillId="43" borderId="18" xfId="53" applyNumberFormat="1" applyFont="1" applyFill="1" applyBorder="1" applyAlignment="1">
      <alignment horizontal="center" vertical="center"/>
      <protection/>
    </xf>
    <xf numFmtId="0" fontId="19" fillId="0" borderId="0" xfId="53" applyFont="1" applyFill="1" applyBorder="1" applyProtection="1">
      <alignment/>
      <protection hidden="1"/>
    </xf>
    <xf numFmtId="0" fontId="47" fillId="44" borderId="18" xfId="53" applyNumberFormat="1" applyFont="1" applyFill="1" applyBorder="1" applyAlignment="1" applyProtection="1">
      <alignment horizontal="left" vertical="center" wrapText="1"/>
      <protection hidden="1"/>
    </xf>
    <xf numFmtId="49" fontId="47" fillId="44" borderId="18" xfId="53" applyNumberFormat="1" applyFont="1" applyFill="1" applyBorder="1" applyAlignment="1" applyProtection="1">
      <alignment horizontal="center" vertical="center"/>
      <protection hidden="1"/>
    </xf>
    <xf numFmtId="181" fontId="47" fillId="44" borderId="18" xfId="53" applyNumberFormat="1" applyFont="1" applyFill="1" applyBorder="1" applyAlignment="1" applyProtection="1">
      <alignment horizontal="center" vertical="center"/>
      <protection hidden="1"/>
    </xf>
    <xf numFmtId="4" fontId="47" fillId="44" borderId="18" xfId="53" applyNumberFormat="1" applyFont="1" applyFill="1" applyBorder="1" applyAlignment="1" applyProtection="1">
      <alignment horizontal="center" vertical="center"/>
      <protection hidden="1"/>
    </xf>
    <xf numFmtId="43" fontId="47" fillId="27" borderId="18" xfId="53" applyNumberFormat="1" applyFont="1" applyFill="1" applyBorder="1" applyAlignment="1" applyProtection="1">
      <alignment vertical="center"/>
      <protection hidden="1"/>
    </xf>
    <xf numFmtId="1" fontId="23" fillId="0" borderId="12" xfId="0" applyNumberFormat="1" applyFont="1" applyBorder="1" applyAlignment="1">
      <alignment horizontal="center" vertical="center" wrapText="1"/>
    </xf>
    <xf numFmtId="4" fontId="22" fillId="6" borderId="12" xfId="0" applyNumberFormat="1" applyFont="1" applyFill="1" applyBorder="1" applyAlignment="1">
      <alignment horizontal="center" vertical="center"/>
    </xf>
    <xf numFmtId="4" fontId="22" fillId="8" borderId="12" xfId="0" applyNumberFormat="1" applyFont="1" applyFill="1" applyBorder="1" applyAlignment="1">
      <alignment horizontal="center" vertical="center"/>
    </xf>
    <xf numFmtId="4" fontId="22" fillId="36" borderId="12" xfId="0" applyNumberFormat="1" applyFont="1" applyFill="1" applyBorder="1" applyAlignment="1">
      <alignment horizontal="center" vertical="center"/>
    </xf>
    <xf numFmtId="4" fontId="22" fillId="8" borderId="18" xfId="0" applyNumberFormat="1" applyFont="1" applyFill="1" applyBorder="1" applyAlignment="1">
      <alignment horizontal="center" vertical="center"/>
    </xf>
    <xf numFmtId="4" fontId="22" fillId="6" borderId="18" xfId="0" applyNumberFormat="1" applyFont="1" applyFill="1" applyBorder="1" applyAlignment="1">
      <alignment horizontal="center" vertical="center"/>
    </xf>
    <xf numFmtId="4" fontId="22" fillId="36" borderId="18" xfId="0" applyNumberFormat="1" applyFont="1" applyFill="1" applyBorder="1" applyAlignment="1">
      <alignment horizontal="center" vertical="center"/>
    </xf>
    <xf numFmtId="4" fontId="51" fillId="8" borderId="12" xfId="0" applyNumberFormat="1" applyFont="1" applyFill="1" applyBorder="1" applyAlignment="1">
      <alignment horizontal="center" vertical="center" wrapText="1"/>
    </xf>
    <xf numFmtId="4" fontId="23" fillId="0" borderId="12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4" fontId="23" fillId="24" borderId="12" xfId="0" applyNumberFormat="1" applyFont="1" applyFill="1" applyBorder="1" applyAlignment="1">
      <alignment horizontal="center" vertical="center"/>
    </xf>
    <xf numFmtId="4" fontId="23" fillId="24" borderId="18" xfId="0" applyNumberFormat="1" applyFont="1" applyFill="1" applyBorder="1" applyAlignment="1">
      <alignment horizontal="center" vertical="center"/>
    </xf>
    <xf numFmtId="4" fontId="23" fillId="8" borderId="12" xfId="0" applyNumberFormat="1" applyFont="1" applyFill="1" applyBorder="1" applyAlignment="1">
      <alignment horizontal="center" vertical="center"/>
    </xf>
    <xf numFmtId="4" fontId="22" fillId="37" borderId="12" xfId="0" applyNumberFormat="1" applyFont="1" applyFill="1" applyBorder="1" applyAlignment="1">
      <alignment horizontal="center" vertical="center"/>
    </xf>
    <xf numFmtId="4" fontId="22" fillId="37" borderId="18" xfId="0" applyNumberFormat="1" applyFont="1" applyFill="1" applyBorder="1" applyAlignment="1">
      <alignment horizontal="center" vertical="center"/>
    </xf>
    <xf numFmtId="4" fontId="51" fillId="8" borderId="18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0" fillId="0" borderId="18" xfId="0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21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0" fillId="0" borderId="0" xfId="0" applyAlignment="1">
      <alignment/>
    </xf>
    <xf numFmtId="0" fontId="4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/>
    </xf>
    <xf numFmtId="0" fontId="23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19" fillId="0" borderId="16" xfId="53" applyNumberFormat="1" applyFont="1" applyFill="1" applyBorder="1" applyAlignment="1" applyProtection="1">
      <alignment horizontal="center" vertical="center"/>
      <protection hidden="1"/>
    </xf>
    <xf numFmtId="0" fontId="19" fillId="0" borderId="17" xfId="53" applyNumberFormat="1" applyFont="1" applyFill="1" applyBorder="1" applyAlignment="1" applyProtection="1">
      <alignment horizontal="center" vertical="center"/>
      <protection hidden="1"/>
    </xf>
    <xf numFmtId="0" fontId="19" fillId="0" borderId="20" xfId="53" applyNumberFormat="1" applyFont="1" applyFill="1" applyBorder="1" applyAlignment="1" applyProtection="1">
      <alignment horizontal="center" vertical="center"/>
      <protection hidden="1"/>
    </xf>
    <xf numFmtId="0" fontId="19" fillId="0" borderId="21" xfId="53" applyNumberFormat="1" applyFont="1" applyFill="1" applyBorder="1" applyAlignment="1" applyProtection="1">
      <alignment horizontal="center" vertical="center"/>
      <protection hidden="1"/>
    </xf>
    <xf numFmtId="0" fontId="21" fillId="0" borderId="20" xfId="53" applyNumberFormat="1" applyFont="1" applyFill="1" applyBorder="1" applyAlignment="1" applyProtection="1">
      <alignment horizontal="center" vertical="center"/>
      <protection hidden="1"/>
    </xf>
    <xf numFmtId="0" fontId="21" fillId="0" borderId="21" xfId="53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25" fillId="0" borderId="16" xfId="53" applyNumberFormat="1" applyFont="1" applyFill="1" applyBorder="1" applyAlignment="1" applyProtection="1">
      <alignment horizontal="center" vertical="center"/>
      <protection hidden="1"/>
    </xf>
    <xf numFmtId="0" fontId="25" fillId="0" borderId="17" xfId="53" applyNumberFormat="1" applyFont="1" applyFill="1" applyBorder="1" applyAlignment="1" applyProtection="1">
      <alignment horizontal="center" vertical="center"/>
      <protection hidden="1"/>
    </xf>
    <xf numFmtId="0" fontId="21" fillId="0" borderId="20" xfId="53" applyNumberFormat="1" applyFont="1" applyFill="1" applyBorder="1" applyAlignment="1" applyProtection="1">
      <alignment vertical="center"/>
      <protection hidden="1"/>
    </xf>
    <xf numFmtId="0" fontId="21" fillId="0" borderId="21" xfId="53" applyNumberFormat="1" applyFont="1" applyFill="1" applyBorder="1" applyAlignment="1" applyProtection="1">
      <alignment vertical="center"/>
      <protection hidden="1"/>
    </xf>
    <xf numFmtId="0" fontId="46" fillId="0" borderId="0" xfId="0" applyFont="1" applyAlignment="1">
      <alignment horizontal="center" vertical="center" wrapText="1"/>
    </xf>
    <xf numFmtId="0" fontId="19" fillId="0" borderId="18" xfId="53" applyNumberFormat="1" applyFont="1" applyFill="1" applyBorder="1" applyAlignment="1" applyProtection="1">
      <alignment horizontal="center" vertical="center"/>
      <protection hidden="1"/>
    </xf>
    <xf numFmtId="0" fontId="19" fillId="0" borderId="23" xfId="53" applyNumberFormat="1" applyFont="1" applyFill="1" applyBorder="1" applyAlignment="1" applyProtection="1">
      <alignment horizontal="center" vertical="center"/>
      <protection hidden="1"/>
    </xf>
    <xf numFmtId="0" fontId="25" fillId="0" borderId="20" xfId="53" applyNumberFormat="1" applyFont="1" applyFill="1" applyBorder="1" applyAlignment="1" applyProtection="1">
      <alignment horizontal="center" vertical="center"/>
      <protection hidden="1"/>
    </xf>
    <xf numFmtId="0" fontId="25" fillId="0" borderId="21" xfId="53" applyNumberFormat="1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>
      <alignment horizontal="right"/>
    </xf>
    <xf numFmtId="0" fontId="22" fillId="32" borderId="10" xfId="0" applyFont="1" applyFill="1" applyBorder="1" applyAlignment="1">
      <alignment horizontal="left" vertical="center"/>
    </xf>
    <xf numFmtId="0" fontId="23" fillId="0" borderId="0" xfId="0" applyFont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2" fillId="8" borderId="10" xfId="0" applyFont="1" applyFill="1" applyBorder="1" applyAlignment="1">
      <alignment horizontal="left" vertical="center"/>
    </xf>
    <xf numFmtId="0" fontId="21" fillId="0" borderId="0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wrapText="1"/>
    </xf>
    <xf numFmtId="172" fontId="20" fillId="0" borderId="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43" fillId="45" borderId="18" xfId="0" applyFont="1" applyFill="1" applyBorder="1" applyAlignment="1">
      <alignment horizontal="center" vertical="center" wrapText="1"/>
    </xf>
    <xf numFmtId="4" fontId="43" fillId="45" borderId="18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0" fillId="0" borderId="16" xfId="0" applyNumberFormat="1" applyFont="1" applyBorder="1" applyAlignment="1">
      <alignment horizontal="center" vertical="center" wrapText="1"/>
    </xf>
    <xf numFmtId="4" fontId="20" fillId="0" borderId="16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90;&#1086;&#1085;&#1086;&#1074;&#1072;\Desktop\&#1041;&#1070;&#1044;&#1046;&#1045;&#1058;%202022-2024\109_&#1056;_\&#1041;&#1102;&#1076;&#1078;&#1077;&#1090;%202022-2024\&#1055;&#1088;&#1080;&#1083;&#1086;&#1078;&#1077;&#1085;&#1080;&#1103;._2022_2024_3-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 2022"/>
      <sheetName val="РАСХ 2022 по целевым статьям"/>
      <sheetName val="Ведомка 2022"/>
      <sheetName val="РАЗДЕЛЫ И ПОДРАЗДЕЛЫ 2022"/>
      <sheetName val="ДОХОДЫ 2023-2024"/>
      <sheetName val="РАСХ 2023-2024 по целевым стать"/>
      <sheetName val="Приложение2"/>
      <sheetName val="Приложение 5"/>
      <sheetName val="Ведомка 2023-2024"/>
      <sheetName val="РАЗДЕЛЫ И ПОДРАЗДЕЛЫ 2023-2024"/>
      <sheetName val="ИСТОЧНИКИ 2022"/>
      <sheetName val="ИСТОЧНИКИ 2023-2024"/>
      <sheetName val="МБТ"/>
    </sheetNames>
    <sheetDataSet>
      <sheetData sheetId="0">
        <row r="28">
          <cell r="C28">
            <v>300000</v>
          </cell>
        </row>
      </sheetData>
      <sheetData sheetId="2">
        <row r="26">
          <cell r="H26">
            <v>43700</v>
          </cell>
        </row>
        <row r="28">
          <cell r="H28">
            <v>125827.88</v>
          </cell>
        </row>
        <row r="184">
          <cell r="H184">
            <v>2000000</v>
          </cell>
        </row>
      </sheetData>
      <sheetData sheetId="4">
        <row r="12">
          <cell r="C12">
            <v>2166840</v>
          </cell>
          <cell r="D12">
            <v>2289660</v>
          </cell>
        </row>
        <row r="26">
          <cell r="C26">
            <v>251618</v>
          </cell>
          <cell r="D26">
            <v>259956</v>
          </cell>
        </row>
      </sheetData>
      <sheetData sheetId="5">
        <row r="8">
          <cell r="G8" t="str">
            <v>Подпрограмма "Поддержка молодых семей в приобретении (строительстве) жилья"</v>
          </cell>
        </row>
        <row r="10">
          <cell r="G10" t="str">
            <v>Мероприятия по реализации подпрограммы "Поддержка молодых семей в приобретении (строительстве) жилья"</v>
          </cell>
        </row>
        <row r="44">
          <cell r="G44" t="str">
            <v>Муниципальная программа "Обеспечение качественными коммунальными услугами населения Ивянковского сельского поселения "</v>
          </cell>
        </row>
        <row r="92">
          <cell r="G92" t="str">
            <v>Создание условий для реализации подпрограммы  «Эффективная власть в Ивняковском сельском поселении Ярославского муниципального района Ярославской области»</v>
          </cell>
        </row>
        <row r="99">
          <cell r="G99" t="str">
            <v>Прочие мероприятия для реализации подпрограммы «Эффективная власть в Ивняковском сельском поселении Ярославского муниципального района Ярославской области» </v>
          </cell>
        </row>
      </sheetData>
      <sheetData sheetId="8">
        <row r="80">
          <cell r="F80">
            <v>224672</v>
          </cell>
          <cell r="G80">
            <v>224672</v>
          </cell>
        </row>
        <row r="86">
          <cell r="F86">
            <v>299721</v>
          </cell>
          <cell r="G86">
            <v>299721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44"/>
  <sheetViews>
    <sheetView zoomScale="110" zoomScaleNormal="110" zoomScalePageLayoutView="0" workbookViewId="0" topLeftCell="A43">
      <selection activeCell="A1" sqref="A1:IV16384"/>
    </sheetView>
  </sheetViews>
  <sheetFormatPr defaultColWidth="8.875" defaultRowHeight="12.75"/>
  <cols>
    <col min="1" max="1" width="31.625" style="519" customWidth="1"/>
    <col min="2" max="2" width="55.375" style="520" customWidth="1"/>
    <col min="3" max="3" width="25.875" style="519" customWidth="1"/>
    <col min="4" max="16384" width="8.875" style="521" customWidth="1"/>
  </cols>
  <sheetData>
    <row r="1" ht="12.75">
      <c r="C1" s="519" t="s">
        <v>397</v>
      </c>
    </row>
    <row r="2" spans="2:3" ht="27.75" customHeight="1">
      <c r="B2" s="659" t="s">
        <v>501</v>
      </c>
      <c r="C2" s="656"/>
    </row>
    <row r="3" spans="1:3" ht="12.75">
      <c r="A3" s="655"/>
      <c r="B3" s="656"/>
      <c r="C3" s="656"/>
    </row>
    <row r="4" spans="1:3" ht="39.75" customHeight="1">
      <c r="A4" s="654" t="s">
        <v>422</v>
      </c>
      <c r="B4" s="654"/>
      <c r="C4" s="654"/>
    </row>
    <row r="5" spans="1:3" ht="24.75" customHeight="1">
      <c r="A5" s="522" t="s">
        <v>423</v>
      </c>
      <c r="B5" s="523" t="s">
        <v>424</v>
      </c>
      <c r="C5" s="522">
        <v>2022</v>
      </c>
    </row>
    <row r="6" spans="1:3" s="539" customFormat="1" ht="26.25" customHeight="1">
      <c r="A6" s="536" t="s">
        <v>425</v>
      </c>
      <c r="B6" s="537" t="s">
        <v>426</v>
      </c>
      <c r="C6" s="538">
        <f>C7+C9+C11+C14+C16+C19+C21+C24</f>
        <v>48845941</v>
      </c>
    </row>
    <row r="7" spans="1:3" s="539" customFormat="1" ht="26.25" customHeight="1">
      <c r="A7" s="544" t="s">
        <v>427</v>
      </c>
      <c r="B7" s="545" t="s">
        <v>428</v>
      </c>
      <c r="C7" s="546">
        <f>C8</f>
        <v>5292579</v>
      </c>
    </row>
    <row r="8" spans="1:3" ht="21.75" customHeight="1">
      <c r="A8" s="522" t="s">
        <v>429</v>
      </c>
      <c r="B8" s="523" t="s">
        <v>430</v>
      </c>
      <c r="C8" s="530">
        <v>5292579</v>
      </c>
    </row>
    <row r="9" spans="1:3" s="539" customFormat="1" ht="25.5">
      <c r="A9" s="544" t="s">
        <v>431</v>
      </c>
      <c r="B9" s="545" t="s">
        <v>432</v>
      </c>
      <c r="C9" s="546">
        <f>C10</f>
        <v>2249900</v>
      </c>
    </row>
    <row r="10" spans="1:3" ht="25.5">
      <c r="A10" s="522" t="s">
        <v>433</v>
      </c>
      <c r="B10" s="523" t="s">
        <v>434</v>
      </c>
      <c r="C10" s="530">
        <v>2249900</v>
      </c>
    </row>
    <row r="11" spans="1:3" s="539" customFormat="1" ht="12.75">
      <c r="A11" s="544" t="s">
        <v>435</v>
      </c>
      <c r="B11" s="545" t="s">
        <v>436</v>
      </c>
      <c r="C11" s="546">
        <f>C12+C13</f>
        <v>40478752</v>
      </c>
    </row>
    <row r="12" spans="1:3" ht="21" customHeight="1">
      <c r="A12" s="522" t="s">
        <v>437</v>
      </c>
      <c r="B12" s="523" t="s">
        <v>438</v>
      </c>
      <c r="C12" s="530">
        <v>5872621</v>
      </c>
    </row>
    <row r="13" spans="1:3" ht="21.75" customHeight="1">
      <c r="A13" s="522" t="s">
        <v>439</v>
      </c>
      <c r="B13" s="523" t="s">
        <v>440</v>
      </c>
      <c r="C13" s="530">
        <v>34606131</v>
      </c>
    </row>
    <row r="14" spans="1:3" s="539" customFormat="1" ht="12.75">
      <c r="A14" s="544" t="s">
        <v>441</v>
      </c>
      <c r="B14" s="545" t="s">
        <v>442</v>
      </c>
      <c r="C14" s="546">
        <f>C15</f>
        <v>5200</v>
      </c>
    </row>
    <row r="15" spans="1:3" ht="51">
      <c r="A15" s="522" t="s">
        <v>443</v>
      </c>
      <c r="B15" s="523" t="s">
        <v>444</v>
      </c>
      <c r="C15" s="530">
        <v>5200</v>
      </c>
    </row>
    <row r="16" spans="1:3" s="539" customFormat="1" ht="38.25">
      <c r="A16" s="544" t="s">
        <v>445</v>
      </c>
      <c r="B16" s="545" t="s">
        <v>446</v>
      </c>
      <c r="C16" s="546">
        <f>C17+C18</f>
        <v>410400</v>
      </c>
    </row>
    <row r="17" spans="1:3" ht="63.75">
      <c r="A17" s="522" t="s">
        <v>447</v>
      </c>
      <c r="B17" s="523" t="s">
        <v>448</v>
      </c>
      <c r="C17" s="530">
        <v>165000</v>
      </c>
    </row>
    <row r="18" spans="1:3" ht="63.75">
      <c r="A18" s="522" t="s">
        <v>488</v>
      </c>
      <c r="B18" s="523" t="s">
        <v>489</v>
      </c>
      <c r="C18" s="530">
        <v>245400</v>
      </c>
    </row>
    <row r="19" spans="1:3" s="539" customFormat="1" ht="25.5">
      <c r="A19" s="544" t="s">
        <v>490</v>
      </c>
      <c r="B19" s="545" t="s">
        <v>491</v>
      </c>
      <c r="C19" s="546">
        <f>C20</f>
        <v>81110</v>
      </c>
    </row>
    <row r="20" spans="1:3" ht="50.25" customHeight="1">
      <c r="A20" s="522" t="s">
        <v>492</v>
      </c>
      <c r="B20" s="523" t="s">
        <v>493</v>
      </c>
      <c r="C20" s="530">
        <v>81110</v>
      </c>
    </row>
    <row r="21" spans="1:3" s="539" customFormat="1" ht="28.5" customHeight="1">
      <c r="A21" s="544" t="s">
        <v>508</v>
      </c>
      <c r="B21" s="545" t="s">
        <v>494</v>
      </c>
      <c r="C21" s="546">
        <f>C22+C23</f>
        <v>319750</v>
      </c>
    </row>
    <row r="22" spans="1:3" ht="53.25" customHeight="1">
      <c r="A22" s="535" t="s">
        <v>507</v>
      </c>
      <c r="B22" s="523" t="s">
        <v>495</v>
      </c>
      <c r="C22" s="530">
        <v>100000</v>
      </c>
    </row>
    <row r="23" spans="1:3" ht="70.5" customHeight="1">
      <c r="A23" s="522" t="s">
        <v>502</v>
      </c>
      <c r="B23" s="523" t="s">
        <v>496</v>
      </c>
      <c r="C23" s="530">
        <v>219750</v>
      </c>
    </row>
    <row r="24" spans="1:3" s="539" customFormat="1" ht="24.75" customHeight="1">
      <c r="A24" s="544" t="s">
        <v>497</v>
      </c>
      <c r="B24" s="545" t="s">
        <v>500</v>
      </c>
      <c r="C24" s="546">
        <f>C25</f>
        <v>8250</v>
      </c>
    </row>
    <row r="25" spans="1:3" ht="30.75" customHeight="1">
      <c r="A25" s="522" t="s">
        <v>498</v>
      </c>
      <c r="B25" s="523" t="s">
        <v>499</v>
      </c>
      <c r="C25" s="530">
        <v>8250</v>
      </c>
    </row>
    <row r="26" spans="1:3" s="539" customFormat="1" ht="12.75">
      <c r="A26" s="536" t="s">
        <v>449</v>
      </c>
      <c r="B26" s="537" t="s">
        <v>450</v>
      </c>
      <c r="C26" s="538">
        <f>C27+C29+C35+C40+C42</f>
        <v>28532506.12</v>
      </c>
    </row>
    <row r="27" spans="1:3" s="539" customFormat="1" ht="30" customHeight="1">
      <c r="A27" s="541" t="s">
        <v>451</v>
      </c>
      <c r="B27" s="542" t="s">
        <v>452</v>
      </c>
      <c r="C27" s="543">
        <f>C28</f>
        <v>688000</v>
      </c>
    </row>
    <row r="28" spans="1:3" ht="51">
      <c r="A28" s="522" t="s">
        <v>453</v>
      </c>
      <c r="B28" s="523" t="s">
        <v>454</v>
      </c>
      <c r="C28" s="530">
        <v>688000</v>
      </c>
    </row>
    <row r="29" spans="1:3" s="539" customFormat="1" ht="25.5">
      <c r="A29" s="541" t="s">
        <v>455</v>
      </c>
      <c r="B29" s="542" t="s">
        <v>456</v>
      </c>
      <c r="C29" s="543">
        <f>C30+C31+C32+C33+C34</f>
        <v>16367700</v>
      </c>
    </row>
    <row r="30" spans="1:3" ht="84" customHeight="1">
      <c r="A30" s="522" t="s">
        <v>457</v>
      </c>
      <c r="B30" s="523" t="s">
        <v>458</v>
      </c>
      <c r="C30" s="530">
        <v>8882511</v>
      </c>
    </row>
    <row r="31" spans="1:3" ht="63.75">
      <c r="A31" s="522" t="s">
        <v>459</v>
      </c>
      <c r="B31" s="523" t="s">
        <v>460</v>
      </c>
      <c r="C31" s="530">
        <v>0</v>
      </c>
    </row>
    <row r="32" spans="1:3" ht="51">
      <c r="A32" s="522" t="s">
        <v>461</v>
      </c>
      <c r="B32" s="523" t="s">
        <v>462</v>
      </c>
      <c r="C32" s="530">
        <v>1045000</v>
      </c>
    </row>
    <row r="33" spans="1:3" ht="25.5">
      <c r="A33" s="522" t="s">
        <v>463</v>
      </c>
      <c r="B33" s="523" t="s">
        <v>464</v>
      </c>
      <c r="C33" s="530">
        <v>5743535</v>
      </c>
    </row>
    <row r="34" spans="1:3" ht="25.5">
      <c r="A34" s="522" t="s">
        <v>465</v>
      </c>
      <c r="B34" s="523" t="s">
        <v>466</v>
      </c>
      <c r="C34" s="530">
        <v>696654</v>
      </c>
    </row>
    <row r="35" spans="1:3" ht="12.75">
      <c r="A35" s="527" t="s">
        <v>467</v>
      </c>
      <c r="B35" s="528" t="s">
        <v>65</v>
      </c>
      <c r="C35" s="529">
        <f>C36+C37+C38+C39</f>
        <v>11114688.99</v>
      </c>
    </row>
    <row r="36" spans="1:12" ht="63.75">
      <c r="A36" s="522" t="s">
        <v>468</v>
      </c>
      <c r="B36" s="523" t="s">
        <v>469</v>
      </c>
      <c r="C36" s="530">
        <v>3147704.99</v>
      </c>
      <c r="D36" s="657"/>
      <c r="E36" s="658"/>
      <c r="F36" s="658"/>
      <c r="G36" s="658"/>
      <c r="H36" s="658"/>
      <c r="I36" s="658"/>
      <c r="J36" s="658"/>
      <c r="K36" s="658"/>
      <c r="L36" s="658"/>
    </row>
    <row r="37" spans="1:3" ht="63.75">
      <c r="A37" s="522" t="s">
        <v>468</v>
      </c>
      <c r="B37" s="523" t="s">
        <v>470</v>
      </c>
      <c r="C37" s="530">
        <v>300000</v>
      </c>
    </row>
    <row r="38" spans="1:3" ht="25.5">
      <c r="A38" s="522" t="s">
        <v>471</v>
      </c>
      <c r="B38" s="523" t="s">
        <v>472</v>
      </c>
      <c r="C38" s="530">
        <v>224046</v>
      </c>
    </row>
    <row r="39" spans="1:3" ht="51">
      <c r="A39" s="522" t="s">
        <v>473</v>
      </c>
      <c r="B39" s="523" t="s">
        <v>474</v>
      </c>
      <c r="C39" s="530">
        <v>7442938</v>
      </c>
    </row>
    <row r="40" spans="1:3" ht="25.5">
      <c r="A40" s="527" t="s">
        <v>475</v>
      </c>
      <c r="B40" s="528" t="s">
        <v>476</v>
      </c>
      <c r="C40" s="529">
        <f>C41</f>
        <v>257217</v>
      </c>
    </row>
    <row r="41" spans="1:3" ht="38.25">
      <c r="A41" s="522" t="s">
        <v>477</v>
      </c>
      <c r="B41" s="523" t="s">
        <v>392</v>
      </c>
      <c r="C41" s="530">
        <v>257217</v>
      </c>
    </row>
    <row r="42" spans="1:3" ht="20.25" customHeight="1">
      <c r="A42" s="527" t="s">
        <v>503</v>
      </c>
      <c r="B42" s="540" t="s">
        <v>504</v>
      </c>
      <c r="C42" s="529">
        <f>C43</f>
        <v>104900.13</v>
      </c>
    </row>
    <row r="43" spans="1:3" ht="36.75" customHeight="1">
      <c r="A43" s="522" t="s">
        <v>506</v>
      </c>
      <c r="B43" s="523" t="s">
        <v>505</v>
      </c>
      <c r="C43" s="530">
        <v>104900.13</v>
      </c>
    </row>
    <row r="44" spans="1:3" ht="12.75">
      <c r="A44" s="524" t="s">
        <v>1</v>
      </c>
      <c r="B44" s="525"/>
      <c r="C44" s="526">
        <f>C6+C26</f>
        <v>77378447.12</v>
      </c>
    </row>
  </sheetData>
  <sheetProtection/>
  <mergeCells count="4">
    <mergeCell ref="A4:C4"/>
    <mergeCell ref="A3:C3"/>
    <mergeCell ref="D36:L36"/>
    <mergeCell ref="B2:C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3">
      <selection activeCell="L32" sqref="L32"/>
    </sheetView>
  </sheetViews>
  <sheetFormatPr defaultColWidth="9.00390625" defaultRowHeight="12.75"/>
  <cols>
    <col min="1" max="1" width="8.375" style="0" customWidth="1"/>
    <col min="2" max="2" width="41.625" style="0" customWidth="1"/>
    <col min="3" max="3" width="19.125" style="0" customWidth="1"/>
    <col min="4" max="4" width="18.25390625" style="519" customWidth="1"/>
    <col min="8" max="8" width="12.75390625" style="0" bestFit="1" customWidth="1"/>
  </cols>
  <sheetData>
    <row r="1" spans="2:4" ht="12.75">
      <c r="B1" s="682" t="s">
        <v>541</v>
      </c>
      <c r="C1" s="660"/>
      <c r="D1" s="660"/>
    </row>
    <row r="2" spans="2:4" ht="12.75">
      <c r="B2" s="682" t="s">
        <v>144</v>
      </c>
      <c r="C2" s="660"/>
      <c r="D2" s="660"/>
    </row>
    <row r="3" spans="1:4" ht="12.75">
      <c r="A3" s="682" t="s">
        <v>540</v>
      </c>
      <c r="B3" s="660"/>
      <c r="C3" s="660"/>
      <c r="D3" s="660"/>
    </row>
    <row r="4" spans="1:4" ht="33" customHeight="1">
      <c r="A4" s="685" t="s">
        <v>350</v>
      </c>
      <c r="B4" s="685"/>
      <c r="C4" s="685"/>
      <c r="D4" s="697"/>
    </row>
    <row r="5" spans="1:3" ht="15.75">
      <c r="A5" s="8"/>
      <c r="B5" s="8"/>
      <c r="C5" s="8"/>
    </row>
    <row r="6" spans="1:4" s="205" customFormat="1" ht="15">
      <c r="A6" s="203"/>
      <c r="B6" s="204"/>
      <c r="C6" s="204"/>
      <c r="D6" s="255"/>
    </row>
    <row r="7" spans="1:4" s="205" customFormat="1" ht="75">
      <c r="A7" s="23" t="s">
        <v>7</v>
      </c>
      <c r="B7" s="206" t="s">
        <v>8</v>
      </c>
      <c r="C7" s="635">
        <v>2023</v>
      </c>
      <c r="D7" s="293">
        <v>2024</v>
      </c>
    </row>
    <row r="8" spans="1:4" s="205" customFormat="1" ht="18" customHeight="1">
      <c r="A8" s="208" t="s">
        <v>9</v>
      </c>
      <c r="B8" s="209" t="s">
        <v>10</v>
      </c>
      <c r="C8" s="636">
        <f>C9+C10+C11+C12</f>
        <v>8333706.79</v>
      </c>
      <c r="D8" s="640">
        <f>D9+D10+D11+D12</f>
        <v>8519238.36</v>
      </c>
    </row>
    <row r="9" spans="1:8" s="205" customFormat="1" ht="37.5" customHeight="1">
      <c r="A9" s="23" t="s">
        <v>11</v>
      </c>
      <c r="B9" s="211" t="s">
        <v>219</v>
      </c>
      <c r="C9" s="643">
        <f>'Ведомка 2023-2024'!F14</f>
        <v>1041792.36</v>
      </c>
      <c r="D9" s="300">
        <f>'Ведомка 2023-2024'!G14</f>
        <v>1041792.36</v>
      </c>
      <c r="H9" s="335"/>
    </row>
    <row r="10" spans="1:4" s="205" customFormat="1" ht="61.5" customHeight="1">
      <c r="A10" s="23" t="s">
        <v>16</v>
      </c>
      <c r="B10" s="211" t="s">
        <v>220</v>
      </c>
      <c r="C10" s="643">
        <f>'Ведомка 2023-2024'!F17</f>
        <v>6421439</v>
      </c>
      <c r="D10" s="300">
        <f>'Ведомка 2023-2024'!G17</f>
        <v>6481439</v>
      </c>
    </row>
    <row r="11" spans="1:4" s="205" customFormat="1" ht="15" customHeight="1">
      <c r="A11" s="508" t="s">
        <v>185</v>
      </c>
      <c r="B11" s="510" t="s">
        <v>93</v>
      </c>
      <c r="C11" s="644">
        <f>'Ведомка 2023-2024'!F23</f>
        <v>100000</v>
      </c>
      <c r="D11" s="300">
        <f>'Ведомка 2023-2024'!G23</f>
        <v>100000</v>
      </c>
    </row>
    <row r="12" spans="1:4" s="205" customFormat="1" ht="18" customHeight="1">
      <c r="A12" s="23" t="s">
        <v>186</v>
      </c>
      <c r="B12" s="333" t="s">
        <v>23</v>
      </c>
      <c r="C12" s="643">
        <f>'Ведомка 2023-2024'!F26</f>
        <v>770475.4299999999</v>
      </c>
      <c r="D12" s="300">
        <f>'Ведомка 2023-2024'!G26</f>
        <v>896007</v>
      </c>
    </row>
    <row r="13" spans="1:4" s="205" customFormat="1" ht="21" customHeight="1">
      <c r="A13" s="35" t="s">
        <v>24</v>
      </c>
      <c r="B13" s="213" t="s">
        <v>25</v>
      </c>
      <c r="C13" s="637">
        <f>C14</f>
        <v>251618</v>
      </c>
      <c r="D13" s="639">
        <f>D14</f>
        <v>259956</v>
      </c>
    </row>
    <row r="14" spans="1:4" s="205" customFormat="1" ht="27.75" customHeight="1">
      <c r="A14" s="23" t="s">
        <v>26</v>
      </c>
      <c r="B14" s="211" t="s">
        <v>27</v>
      </c>
      <c r="C14" s="643">
        <f>'Ведомка 2023-2024'!F44</f>
        <v>251618</v>
      </c>
      <c r="D14" s="300">
        <f>'Ведомка 2023-2024'!G44</f>
        <v>259956</v>
      </c>
    </row>
    <row r="15" spans="1:4" s="205" customFormat="1" ht="27.75" customHeight="1">
      <c r="A15" s="35" t="s">
        <v>28</v>
      </c>
      <c r="B15" s="213" t="s">
        <v>29</v>
      </c>
      <c r="C15" s="637">
        <f>C16+C17</f>
        <v>566400</v>
      </c>
      <c r="D15" s="639">
        <f>D16+D17</f>
        <v>566400</v>
      </c>
    </row>
    <row r="16" spans="1:4" s="205" customFormat="1" ht="45.75" customHeight="1">
      <c r="A16" s="23" t="s">
        <v>307</v>
      </c>
      <c r="B16" s="211" t="s">
        <v>314</v>
      </c>
      <c r="C16" s="643">
        <f>'Ведомка 2023-2024'!F48</f>
        <v>450000</v>
      </c>
      <c r="D16" s="300">
        <f>'Ведомка 2023-2024'!G48</f>
        <v>450000</v>
      </c>
    </row>
    <row r="17" spans="1:4" s="205" customFormat="1" ht="32.25" customHeight="1">
      <c r="A17" s="23" t="s">
        <v>32</v>
      </c>
      <c r="B17" s="211" t="s">
        <v>33</v>
      </c>
      <c r="C17" s="643">
        <f>'Ведомка 2023-2024'!F54</f>
        <v>116400</v>
      </c>
      <c r="D17" s="300">
        <f>'Ведомка 2023-2024'!G54</f>
        <v>116400</v>
      </c>
    </row>
    <row r="18" spans="1:4" s="205" customFormat="1" ht="29.25" customHeight="1">
      <c r="A18" s="35" t="s">
        <v>34</v>
      </c>
      <c r="B18" s="213" t="s">
        <v>35</v>
      </c>
      <c r="C18" s="637">
        <f>C19+C20</f>
        <v>13271058.57</v>
      </c>
      <c r="D18" s="639">
        <f>D19+D20</f>
        <v>11251205</v>
      </c>
    </row>
    <row r="19" spans="1:4" s="205" customFormat="1" ht="15" customHeight="1">
      <c r="A19" s="215" t="s">
        <v>187</v>
      </c>
      <c r="B19" s="216" t="s">
        <v>188</v>
      </c>
      <c r="C19" s="645">
        <f>'Ведомка 2023-2024'!F73</f>
        <v>13192024.57</v>
      </c>
      <c r="D19" s="646">
        <f>'Ведомка 2023-2024'!G73</f>
        <v>11172171</v>
      </c>
    </row>
    <row r="20" spans="1:4" s="205" customFormat="1" ht="15" customHeight="1">
      <c r="A20" s="215" t="s">
        <v>36</v>
      </c>
      <c r="B20" s="216" t="s">
        <v>37</v>
      </c>
      <c r="C20" s="645">
        <f>'Ведомка 2023-2024'!F89</f>
        <v>79034</v>
      </c>
      <c r="D20" s="646">
        <f>'Ведомка 2023-2024'!G89</f>
        <v>79034</v>
      </c>
    </row>
    <row r="21" spans="1:4" s="205" customFormat="1" ht="33.75" customHeight="1">
      <c r="A21" s="35" t="s">
        <v>38</v>
      </c>
      <c r="B21" s="213" t="s">
        <v>39</v>
      </c>
      <c r="C21" s="637">
        <f>C22+C23+C24+C25</f>
        <v>34865421.64</v>
      </c>
      <c r="D21" s="639">
        <f>D22+D23+D24+D25</f>
        <v>31264248.64</v>
      </c>
    </row>
    <row r="22" spans="1:4" s="205" customFormat="1" ht="18" customHeight="1">
      <c r="A22" s="23" t="s">
        <v>40</v>
      </c>
      <c r="B22" s="211" t="s">
        <v>41</v>
      </c>
      <c r="C22" s="643">
        <f>'Ведомка 2023-2024'!F96</f>
        <v>1176188</v>
      </c>
      <c r="D22" s="300">
        <f>'Ведомка 2023-2024'!G96</f>
        <v>1176188</v>
      </c>
    </row>
    <row r="23" spans="1:4" s="205" customFormat="1" ht="15" customHeight="1">
      <c r="A23" s="23" t="s">
        <v>189</v>
      </c>
      <c r="B23" s="211" t="s">
        <v>190</v>
      </c>
      <c r="C23" s="643">
        <f>'Ведомка 2023-2024'!F109</f>
        <v>449500</v>
      </c>
      <c r="D23" s="300">
        <f>'Ведомка 2023-2024'!G109</f>
        <v>449500</v>
      </c>
    </row>
    <row r="24" spans="1:4" s="205" customFormat="1" ht="15" customHeight="1">
      <c r="A24" s="23" t="s">
        <v>42</v>
      </c>
      <c r="B24" s="211" t="s">
        <v>43</v>
      </c>
      <c r="C24" s="643">
        <f>'Ведомка 2023-2024'!F119</f>
        <v>20675067.34</v>
      </c>
      <c r="D24" s="300">
        <f>'Ведомка 2023-2024'!G119</f>
        <v>17073894.34</v>
      </c>
    </row>
    <row r="25" spans="1:4" s="205" customFormat="1" ht="15" customHeight="1">
      <c r="A25" s="23" t="s">
        <v>44</v>
      </c>
      <c r="B25" s="211" t="s">
        <v>45</v>
      </c>
      <c r="C25" s="643">
        <f>'Ведомка 2023-2024'!F146</f>
        <v>12564666.3</v>
      </c>
      <c r="D25" s="300">
        <f>'Ведомка 2023-2024'!G146</f>
        <v>12564666.3</v>
      </c>
    </row>
    <row r="26" spans="1:4" s="205" customFormat="1" ht="15" customHeight="1">
      <c r="A26" s="35" t="s">
        <v>46</v>
      </c>
      <c r="B26" s="213" t="s">
        <v>47</v>
      </c>
      <c r="C26" s="642">
        <f>C27</f>
        <v>50000</v>
      </c>
      <c r="D26" s="650">
        <f>D27</f>
        <v>50000</v>
      </c>
    </row>
    <row r="27" spans="1:4" s="205" customFormat="1" ht="24">
      <c r="A27" s="23" t="s">
        <v>315</v>
      </c>
      <c r="B27" s="211" t="s">
        <v>316</v>
      </c>
      <c r="C27" s="643">
        <f>'Ведомка 2023-2024'!F154</f>
        <v>50000</v>
      </c>
      <c r="D27" s="300">
        <f>'Ведомка 2023-2024'!G154</f>
        <v>50000</v>
      </c>
    </row>
    <row r="28" spans="1:4" s="205" customFormat="1" ht="12.75" customHeight="1" hidden="1">
      <c r="A28" s="35" t="s">
        <v>54</v>
      </c>
      <c r="B28" s="218" t="s">
        <v>55</v>
      </c>
      <c r="C28" s="647">
        <v>0</v>
      </c>
      <c r="D28" s="293"/>
    </row>
    <row r="29" spans="1:4" s="205" customFormat="1" ht="0.75" customHeight="1" hidden="1">
      <c r="A29" s="23" t="s">
        <v>56</v>
      </c>
      <c r="B29" s="211" t="s">
        <v>57</v>
      </c>
      <c r="C29" s="643"/>
      <c r="D29" s="293"/>
    </row>
    <row r="30" spans="1:4" s="205" customFormat="1" ht="0.75" customHeight="1" hidden="1">
      <c r="A30" s="23"/>
      <c r="B30" s="211"/>
      <c r="C30" s="643"/>
      <c r="D30" s="293"/>
    </row>
    <row r="31" spans="1:4" s="205" customFormat="1" ht="0.75" customHeight="1">
      <c r="A31" s="23"/>
      <c r="B31" s="439"/>
      <c r="C31" s="643"/>
      <c r="D31" s="293"/>
    </row>
    <row r="32" spans="1:4" s="221" customFormat="1" ht="15">
      <c r="A32" s="347" t="s">
        <v>50</v>
      </c>
      <c r="B32" s="348" t="s">
        <v>261</v>
      </c>
      <c r="C32" s="638">
        <f>C33</f>
        <v>0</v>
      </c>
      <c r="D32" s="641">
        <f>D33</f>
        <v>0</v>
      </c>
    </row>
    <row r="33" spans="1:4" s="205" customFormat="1" ht="15">
      <c r="A33" s="23" t="s">
        <v>52</v>
      </c>
      <c r="B33" s="211" t="s">
        <v>53</v>
      </c>
      <c r="C33" s="643"/>
      <c r="D33" s="293"/>
    </row>
    <row r="34" spans="1:4" s="205" customFormat="1" ht="25.5" customHeight="1">
      <c r="A34" s="35" t="s">
        <v>58</v>
      </c>
      <c r="B34" s="220" t="s">
        <v>59</v>
      </c>
      <c r="C34" s="637">
        <f>C35+C36</f>
        <v>1100822</v>
      </c>
      <c r="D34" s="639">
        <f>D35+D36</f>
        <v>1100376</v>
      </c>
    </row>
    <row r="35" spans="1:4" s="205" customFormat="1" ht="20.25" customHeight="1">
      <c r="A35" s="23" t="s">
        <v>60</v>
      </c>
      <c r="B35" s="211" t="s">
        <v>61</v>
      </c>
      <c r="C35" s="643">
        <f>'Ведомка 2023-2024'!F165</f>
        <v>132552</v>
      </c>
      <c r="D35" s="300">
        <f>'Ведомка 2023-2024'!G165</f>
        <v>132552</v>
      </c>
    </row>
    <row r="36" spans="1:4" s="205" customFormat="1" ht="15.75" customHeight="1">
      <c r="A36" s="23" t="s">
        <v>62</v>
      </c>
      <c r="B36" s="211" t="s">
        <v>63</v>
      </c>
      <c r="C36" s="643">
        <f>'Ведомка 2023-2024'!F169</f>
        <v>968270</v>
      </c>
      <c r="D36" s="300">
        <f>'Ведомка 2023-2024'!G169</f>
        <v>967824</v>
      </c>
    </row>
    <row r="37" spans="1:4" s="205" customFormat="1" ht="15.75" customHeight="1">
      <c r="A37" s="695" t="s">
        <v>542</v>
      </c>
      <c r="B37" s="696"/>
      <c r="C37" s="643">
        <f>'РАСХ 2023-2024 по цел.статьям'!J135</f>
        <v>1491985</v>
      </c>
      <c r="D37" s="300">
        <f>'РАСХ 2023-2024 по цел.статьям'!K135</f>
        <v>2773237</v>
      </c>
    </row>
    <row r="38" spans="1:4" s="205" customFormat="1" ht="14.25">
      <c r="A38" s="686" t="s">
        <v>68</v>
      </c>
      <c r="B38" s="686"/>
      <c r="C38" s="637">
        <f>C8+C13+C15+C18+C21+C26+C32+C34+C37</f>
        <v>59931012</v>
      </c>
      <c r="D38" s="639">
        <f>D8+D13+D15+D18+D21+D26+D32+D34+D37</f>
        <v>55784661</v>
      </c>
    </row>
    <row r="39" spans="1:4" s="205" customFormat="1" ht="22.5" customHeight="1">
      <c r="A39" s="683" t="s">
        <v>72</v>
      </c>
      <c r="B39" s="683"/>
      <c r="C39" s="648">
        <f>'ДОХОДЫ 2023-2024'!C28-'РАЗДЕЛЫ И ПОДРАЗДЕЛЫ 2023-2024'!C38</f>
        <v>0</v>
      </c>
      <c r="D39" s="649">
        <f>'ДОХОДЫ 2023-2024'!D28-'РАЗДЕЛЫ И ПОДРАЗДЕЛЫ 2023-2024'!D38</f>
        <v>0</v>
      </c>
    </row>
    <row r="40" s="205" customFormat="1" ht="15">
      <c r="D40" s="255"/>
    </row>
    <row r="41" s="205" customFormat="1" ht="15">
      <c r="D41" s="255"/>
    </row>
    <row r="42" spans="2:4" s="205" customFormat="1" ht="15">
      <c r="B42" s="684"/>
      <c r="C42" s="684"/>
      <c r="D42" s="255"/>
    </row>
    <row r="43" s="205" customFormat="1" ht="15">
      <c r="D43" s="255"/>
    </row>
    <row r="44" spans="1:4" s="205" customFormat="1" ht="15">
      <c r="A44"/>
      <c r="B44"/>
      <c r="C44"/>
      <c r="D44" s="255"/>
    </row>
    <row r="45" spans="1:4" s="205" customFormat="1" ht="15">
      <c r="A45"/>
      <c r="B45"/>
      <c r="C45"/>
      <c r="D45" s="255"/>
    </row>
  </sheetData>
  <sheetProtection/>
  <mergeCells count="8">
    <mergeCell ref="B42:C42"/>
    <mergeCell ref="A37:B37"/>
    <mergeCell ref="B1:D1"/>
    <mergeCell ref="B2:D2"/>
    <mergeCell ref="A3:D3"/>
    <mergeCell ref="A4:D4"/>
    <mergeCell ref="A38:B38"/>
    <mergeCell ref="A39:B3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C1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6.375" style="0" customWidth="1"/>
    <col min="2" max="2" width="45.75390625" style="531" customWidth="1"/>
    <col min="3" max="3" width="17.875" style="0" customWidth="1"/>
  </cols>
  <sheetData>
    <row r="1" ht="12.75">
      <c r="B1" s="531" t="s">
        <v>510</v>
      </c>
    </row>
    <row r="2" ht="12.75">
      <c r="B2" s="531" t="s">
        <v>144</v>
      </c>
    </row>
    <row r="3" spans="2:3" ht="12.75">
      <c r="B3" s="698" t="s">
        <v>543</v>
      </c>
      <c r="C3" s="660"/>
    </row>
    <row r="5" ht="12.75">
      <c r="A5" t="s">
        <v>478</v>
      </c>
    </row>
    <row r="6" ht="12.75">
      <c r="A6" t="s">
        <v>479</v>
      </c>
    </row>
    <row r="7" ht="12.75">
      <c r="A7" t="s">
        <v>349</v>
      </c>
    </row>
    <row r="11" spans="1:3" ht="12.75">
      <c r="A11" s="532" t="s">
        <v>480</v>
      </c>
      <c r="B11" s="533" t="s">
        <v>8</v>
      </c>
      <c r="C11" s="532">
        <v>2022</v>
      </c>
    </row>
    <row r="12" spans="1:3" ht="25.5">
      <c r="A12" s="532" t="s">
        <v>481</v>
      </c>
      <c r="B12" s="533" t="s">
        <v>482</v>
      </c>
      <c r="C12" s="534">
        <v>-10639864.8</v>
      </c>
    </row>
    <row r="13" spans="1:3" ht="25.5">
      <c r="A13" s="532" t="s">
        <v>483</v>
      </c>
      <c r="B13" s="533" t="s">
        <v>484</v>
      </c>
      <c r="C13" s="534">
        <f>'ДОХОДЫ 2022'!C44</f>
        <v>77378447.12</v>
      </c>
    </row>
    <row r="14" spans="1:3" ht="25.5">
      <c r="A14" s="532" t="s">
        <v>485</v>
      </c>
      <c r="B14" s="533" t="s">
        <v>486</v>
      </c>
      <c r="C14" s="534">
        <f>'Ведомка 2022'!I215</f>
        <v>88018311.92</v>
      </c>
    </row>
    <row r="15" spans="1:3" ht="12.75">
      <c r="A15" s="532"/>
      <c r="B15" s="533" t="s">
        <v>487</v>
      </c>
      <c r="C15" s="534">
        <f>C14-C13</f>
        <v>10639864.799999997</v>
      </c>
    </row>
    <row r="16" spans="1:3" ht="12.75">
      <c r="A16" s="532"/>
      <c r="B16" s="533"/>
      <c r="C16" s="532"/>
    </row>
  </sheetData>
  <sheetProtection/>
  <mergeCells count="1">
    <mergeCell ref="B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F23" sqref="F23"/>
    </sheetView>
  </sheetViews>
  <sheetFormatPr defaultColWidth="9.00390625" defaultRowHeight="12.75"/>
  <cols>
    <col min="1" max="1" width="26.375" style="0" customWidth="1"/>
    <col min="2" max="2" width="45.75390625" style="531" customWidth="1"/>
    <col min="3" max="3" width="15.375" style="0" customWidth="1"/>
    <col min="4" max="4" width="15.25390625" style="0" customWidth="1"/>
  </cols>
  <sheetData>
    <row r="1" ht="12.75">
      <c r="B1" s="531" t="s">
        <v>544</v>
      </c>
    </row>
    <row r="2" ht="12.75">
      <c r="B2" s="531" t="s">
        <v>144</v>
      </c>
    </row>
    <row r="3" spans="2:3" ht="12.75">
      <c r="B3" s="698" t="s">
        <v>543</v>
      </c>
      <c r="C3" s="660"/>
    </row>
    <row r="5" spans="1:4" ht="12.75">
      <c r="A5" s="699" t="s">
        <v>478</v>
      </c>
      <c r="B5" s="699"/>
      <c r="C5" s="699"/>
      <c r="D5" s="699"/>
    </row>
    <row r="6" spans="1:4" ht="12.75">
      <c r="A6" s="699" t="s">
        <v>479</v>
      </c>
      <c r="B6" s="699"/>
      <c r="C6" s="699"/>
      <c r="D6" s="699"/>
    </row>
    <row r="7" spans="1:4" ht="12.75">
      <c r="A7" s="699" t="s">
        <v>545</v>
      </c>
      <c r="B7" s="699"/>
      <c r="C7" s="699"/>
      <c r="D7" s="651"/>
    </row>
    <row r="11" spans="1:4" ht="12.75">
      <c r="A11" s="532" t="s">
        <v>480</v>
      </c>
      <c r="B11" s="533" t="s">
        <v>8</v>
      </c>
      <c r="C11" s="652">
        <v>2023</v>
      </c>
      <c r="D11" s="652">
        <v>2024</v>
      </c>
    </row>
    <row r="12" spans="1:4" ht="25.5">
      <c r="A12" s="532" t="s">
        <v>481</v>
      </c>
      <c r="B12" s="533" t="s">
        <v>482</v>
      </c>
      <c r="C12" s="653">
        <v>0</v>
      </c>
      <c r="D12" s="653">
        <v>0</v>
      </c>
    </row>
    <row r="13" spans="1:4" ht="25.5">
      <c r="A13" s="532" t="s">
        <v>483</v>
      </c>
      <c r="B13" s="533" t="s">
        <v>484</v>
      </c>
      <c r="C13" s="653">
        <f>'ДОХОДЫ 2023-2024'!C28</f>
        <v>59931012</v>
      </c>
      <c r="D13" s="653">
        <f>'ДОХОДЫ 2023-2024'!D28</f>
        <v>55784661</v>
      </c>
    </row>
    <row r="14" spans="1:4" ht="25.5">
      <c r="A14" s="532" t="s">
        <v>485</v>
      </c>
      <c r="B14" s="533" t="s">
        <v>486</v>
      </c>
      <c r="C14" s="653">
        <f>'РАЗДЕЛЫ И ПОДРАЗДЕЛЫ 2023-2024'!C38</f>
        <v>59931012</v>
      </c>
      <c r="D14" s="653">
        <f>'РАЗДЕЛЫ И ПОДРАЗДЕЛЫ 2023-2024'!D38</f>
        <v>55784661</v>
      </c>
    </row>
    <row r="15" spans="1:4" ht="12.75">
      <c r="A15" s="532"/>
      <c r="B15" s="533" t="s">
        <v>487</v>
      </c>
      <c r="C15" s="653">
        <f>C14-C13</f>
        <v>0</v>
      </c>
      <c r="D15" s="653">
        <v>0</v>
      </c>
    </row>
    <row r="16" spans="1:4" ht="12.75">
      <c r="A16" s="532"/>
      <c r="B16" s="533"/>
      <c r="C16" s="652"/>
      <c r="D16" s="652"/>
    </row>
  </sheetData>
  <sheetProtection/>
  <mergeCells count="4">
    <mergeCell ref="B3:C3"/>
    <mergeCell ref="A5:D5"/>
    <mergeCell ref="A6:D6"/>
    <mergeCell ref="A7:C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6">
      <selection activeCell="D17" sqref="D17"/>
    </sheetView>
  </sheetViews>
  <sheetFormatPr defaultColWidth="9.00390625" defaultRowHeight="12.75"/>
  <cols>
    <col min="1" max="1" width="33.75390625" style="0" customWidth="1"/>
    <col min="2" max="2" width="66.75390625" style="0" customWidth="1"/>
    <col min="3" max="3" width="27.125" style="0" customWidth="1"/>
  </cols>
  <sheetData>
    <row r="1" spans="1:2" ht="12.75">
      <c r="A1" s="700"/>
      <c r="B1" s="519" t="s">
        <v>556</v>
      </c>
    </row>
    <row r="2" spans="1:2" ht="12.75">
      <c r="A2" s="700"/>
      <c r="B2" s="519" t="s">
        <v>144</v>
      </c>
    </row>
    <row r="3" spans="1:2" ht="12.75">
      <c r="A3" s="700"/>
      <c r="B3" s="519" t="s">
        <v>540</v>
      </c>
    </row>
    <row r="4" spans="1:2" ht="88.5" customHeight="1">
      <c r="A4" s="677" t="s">
        <v>558</v>
      </c>
      <c r="B4" s="705"/>
    </row>
    <row r="5" spans="1:2" ht="12.75">
      <c r="A5" s="700"/>
      <c r="B5" s="519"/>
    </row>
    <row r="6" spans="1:2" ht="25.5">
      <c r="A6" s="701" t="s">
        <v>8</v>
      </c>
      <c r="B6" s="522" t="s">
        <v>546</v>
      </c>
    </row>
    <row r="7" spans="1:2" ht="12.75">
      <c r="A7" s="701"/>
      <c r="B7" s="522"/>
    </row>
    <row r="8" spans="1:2" ht="12.75">
      <c r="A8" s="702" t="s">
        <v>555</v>
      </c>
      <c r="B8" s="703"/>
    </row>
    <row r="9" spans="1:2" ht="33" customHeight="1">
      <c r="A9" s="701" t="s">
        <v>547</v>
      </c>
      <c r="B9" s="530">
        <f>'[1]Ведомка 2022'!H28</f>
        <v>125827.88</v>
      </c>
    </row>
    <row r="10" spans="1:2" ht="45" customHeight="1">
      <c r="A10" s="701" t="s">
        <v>548</v>
      </c>
      <c r="B10" s="530">
        <f>'[1]Ведомка 2022'!H26</f>
        <v>43700</v>
      </c>
    </row>
    <row r="11" spans="1:2" ht="42" customHeight="1">
      <c r="A11" s="701" t="s">
        <v>549</v>
      </c>
      <c r="B11" s="530">
        <f>'[1]Ведомка 2022'!H184</f>
        <v>2000000</v>
      </c>
    </row>
    <row r="12" spans="1:2" ht="38.25" customHeight="1">
      <c r="A12" s="701" t="s">
        <v>550</v>
      </c>
      <c r="B12" s="530">
        <v>0</v>
      </c>
    </row>
    <row r="13" spans="1:2" s="708" customFormat="1" ht="12.75">
      <c r="A13" s="706" t="s">
        <v>173</v>
      </c>
      <c r="B13" s="707">
        <f>B9+B10+B11+B12</f>
        <v>2169527.88</v>
      </c>
    </row>
    <row r="14" spans="1:2" ht="12.75">
      <c r="A14" s="702" t="s">
        <v>557</v>
      </c>
      <c r="B14" s="703"/>
    </row>
    <row r="15" spans="1:2" ht="96.75" customHeight="1">
      <c r="A15" s="701" t="s">
        <v>551</v>
      </c>
      <c r="B15" s="530">
        <f>'[1]ДОХОДЫ 2022'!C28</f>
        <v>300000</v>
      </c>
    </row>
    <row r="16" spans="1:2" ht="125.25" customHeight="1">
      <c r="A16" s="704" t="s">
        <v>552</v>
      </c>
      <c r="B16" s="530">
        <v>3147704.99</v>
      </c>
    </row>
    <row r="17" spans="1:2" ht="51">
      <c r="A17" s="704" t="s">
        <v>553</v>
      </c>
      <c r="B17" s="530">
        <v>124046</v>
      </c>
    </row>
    <row r="18" spans="1:2" ht="89.25">
      <c r="A18" s="712" t="s">
        <v>554</v>
      </c>
      <c r="B18" s="713">
        <v>100000</v>
      </c>
    </row>
    <row r="19" spans="1:2" s="708" customFormat="1" ht="12.75">
      <c r="A19" s="706" t="s">
        <v>173</v>
      </c>
      <c r="B19" s="707">
        <f>B15+B16+B17+B18</f>
        <v>3671750.99</v>
      </c>
    </row>
    <row r="20" spans="1:2" ht="12.75">
      <c r="A20" s="714"/>
      <c r="B20" s="715"/>
    </row>
    <row r="21" spans="1:3" ht="12.75">
      <c r="A21" s="709"/>
      <c r="B21" s="710"/>
      <c r="C21" s="711"/>
    </row>
  </sheetData>
  <sheetProtection/>
  <mergeCells count="4">
    <mergeCell ref="A4:B4"/>
    <mergeCell ref="A8:B8"/>
    <mergeCell ref="A14:B14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L28"/>
  <sheetViews>
    <sheetView zoomScalePageLayoutView="0" workbookViewId="0" topLeftCell="A22">
      <selection activeCell="D9" sqref="D9"/>
    </sheetView>
  </sheetViews>
  <sheetFormatPr defaultColWidth="8.875" defaultRowHeight="12.75"/>
  <cols>
    <col min="1" max="1" width="31.625" style="519" customWidth="1"/>
    <col min="2" max="2" width="55.375" style="520" customWidth="1"/>
    <col min="3" max="3" width="20.875" style="519" customWidth="1"/>
    <col min="4" max="4" width="20.125" style="552" customWidth="1"/>
    <col min="5" max="16384" width="8.875" style="521" customWidth="1"/>
  </cols>
  <sheetData>
    <row r="1" spans="3:4" ht="12.75">
      <c r="C1" s="655" t="s">
        <v>2</v>
      </c>
      <c r="D1" s="660"/>
    </row>
    <row r="2" spans="2:4" ht="27.75" customHeight="1">
      <c r="B2" s="659" t="s">
        <v>501</v>
      </c>
      <c r="C2" s="656"/>
      <c r="D2" s="660"/>
    </row>
    <row r="3" spans="1:3" ht="12.75">
      <c r="A3" s="655"/>
      <c r="B3" s="656"/>
      <c r="C3" s="656"/>
    </row>
    <row r="4" spans="1:4" ht="39.75" customHeight="1">
      <c r="A4" s="661" t="s">
        <v>509</v>
      </c>
      <c r="B4" s="661"/>
      <c r="C4" s="661"/>
      <c r="D4" s="662"/>
    </row>
    <row r="5" spans="1:4" ht="24.75" customHeight="1">
      <c r="A5" s="522" t="s">
        <v>423</v>
      </c>
      <c r="B5" s="523" t="s">
        <v>424</v>
      </c>
      <c r="C5" s="522">
        <v>2023</v>
      </c>
      <c r="D5" s="553">
        <v>2024</v>
      </c>
    </row>
    <row r="6" spans="1:4" s="539" customFormat="1" ht="26.25" customHeight="1">
      <c r="A6" s="536" t="s">
        <v>425</v>
      </c>
      <c r="B6" s="537" t="s">
        <v>426</v>
      </c>
      <c r="C6" s="538">
        <f>C7+C9+C11+C14+C16</f>
        <v>45210840.43</v>
      </c>
      <c r="D6" s="538">
        <f>D7+D9+D11+D14+D16</f>
        <v>46064660</v>
      </c>
    </row>
    <row r="7" spans="1:4" s="539" customFormat="1" ht="26.25" customHeight="1">
      <c r="A7" s="544" t="s">
        <v>427</v>
      </c>
      <c r="B7" s="545" t="s">
        <v>428</v>
      </c>
      <c r="C7" s="546">
        <f>C8</f>
        <v>4991000</v>
      </c>
      <c r="D7" s="546">
        <f>D8</f>
        <v>5301000</v>
      </c>
    </row>
    <row r="8" spans="1:4" ht="21.75" customHeight="1">
      <c r="A8" s="522" t="s">
        <v>429</v>
      </c>
      <c r="B8" s="523" t="s">
        <v>430</v>
      </c>
      <c r="C8" s="530">
        <v>4991000</v>
      </c>
      <c r="D8" s="530">
        <v>5301000</v>
      </c>
    </row>
    <row r="9" spans="1:4" s="539" customFormat="1" ht="25.5">
      <c r="A9" s="544" t="s">
        <v>431</v>
      </c>
      <c r="B9" s="545" t="s">
        <v>432</v>
      </c>
      <c r="C9" s="546">
        <f>C10</f>
        <v>2166840</v>
      </c>
      <c r="D9" s="546">
        <f>D10</f>
        <v>2289660</v>
      </c>
    </row>
    <row r="10" spans="1:4" ht="25.5">
      <c r="A10" s="522" t="s">
        <v>433</v>
      </c>
      <c r="B10" s="523" t="s">
        <v>434</v>
      </c>
      <c r="C10" s="530">
        <v>2166840</v>
      </c>
      <c r="D10" s="530">
        <v>2289660</v>
      </c>
    </row>
    <row r="11" spans="1:4" s="539" customFormat="1" ht="12.75">
      <c r="A11" s="544" t="s">
        <v>435</v>
      </c>
      <c r="B11" s="545" t="s">
        <v>436</v>
      </c>
      <c r="C11" s="546">
        <f>C12+C13</f>
        <v>37783000.43</v>
      </c>
      <c r="D11" s="546">
        <f>D12+D13</f>
        <v>38204000</v>
      </c>
    </row>
    <row r="12" spans="1:4" ht="21" customHeight="1">
      <c r="A12" s="522" t="s">
        <v>437</v>
      </c>
      <c r="B12" s="523" t="s">
        <v>438</v>
      </c>
      <c r="C12" s="530">
        <v>4781000.43</v>
      </c>
      <c r="D12" s="530">
        <v>4881000</v>
      </c>
    </row>
    <row r="13" spans="1:4" ht="21.75" customHeight="1">
      <c r="A13" s="522" t="s">
        <v>439</v>
      </c>
      <c r="B13" s="523" t="s">
        <v>440</v>
      </c>
      <c r="C13" s="530">
        <v>33002000</v>
      </c>
      <c r="D13" s="530">
        <v>33323000</v>
      </c>
    </row>
    <row r="14" spans="1:4" s="539" customFormat="1" ht="12.75">
      <c r="A14" s="544" t="s">
        <v>441</v>
      </c>
      <c r="B14" s="545" t="s">
        <v>442</v>
      </c>
      <c r="C14" s="546">
        <f>C15</f>
        <v>10000</v>
      </c>
      <c r="D14" s="546">
        <f>D15</f>
        <v>10000</v>
      </c>
    </row>
    <row r="15" spans="1:4" ht="51">
      <c r="A15" s="522" t="s">
        <v>443</v>
      </c>
      <c r="B15" s="523" t="s">
        <v>444</v>
      </c>
      <c r="C15" s="530">
        <v>10000</v>
      </c>
      <c r="D15" s="530">
        <v>10000</v>
      </c>
    </row>
    <row r="16" spans="1:4" s="539" customFormat="1" ht="38.25">
      <c r="A16" s="544" t="s">
        <v>445</v>
      </c>
      <c r="B16" s="545" t="s">
        <v>446</v>
      </c>
      <c r="C16" s="546">
        <f>C17</f>
        <v>260000</v>
      </c>
      <c r="D16" s="546">
        <f>D17</f>
        <v>260000</v>
      </c>
    </row>
    <row r="17" spans="1:4" ht="63.75">
      <c r="A17" s="522" t="s">
        <v>447</v>
      </c>
      <c r="B17" s="523" t="s">
        <v>448</v>
      </c>
      <c r="C17" s="530">
        <v>260000</v>
      </c>
      <c r="D17" s="530">
        <v>260000</v>
      </c>
    </row>
    <row r="18" spans="1:4" s="539" customFormat="1" ht="12.75">
      <c r="A18" s="536" t="s">
        <v>449</v>
      </c>
      <c r="B18" s="537" t="s">
        <v>450</v>
      </c>
      <c r="C18" s="538">
        <f>C19+C24+C26</f>
        <v>14720171.57</v>
      </c>
      <c r="D18" s="538">
        <f>D19+D24+D26</f>
        <v>9720001</v>
      </c>
    </row>
    <row r="19" spans="1:4" s="539" customFormat="1" ht="25.5">
      <c r="A19" s="541" t="s">
        <v>455</v>
      </c>
      <c r="B19" s="542" t="s">
        <v>456</v>
      </c>
      <c r="C19" s="543">
        <f>C20+C21+C22+C23</f>
        <v>12325880</v>
      </c>
      <c r="D19" s="543">
        <f>D20+D21+D22+D23</f>
        <v>9460045</v>
      </c>
    </row>
    <row r="20" spans="1:4" ht="84" customHeight="1">
      <c r="A20" s="522" t="s">
        <v>457</v>
      </c>
      <c r="B20" s="523" t="s">
        <v>458</v>
      </c>
      <c r="C20" s="530">
        <v>8882511</v>
      </c>
      <c r="D20" s="530">
        <v>8882511</v>
      </c>
    </row>
    <row r="21" spans="1:4" ht="63.75">
      <c r="A21" s="522" t="s">
        <v>459</v>
      </c>
      <c r="B21" s="523" t="s">
        <v>460</v>
      </c>
      <c r="C21" s="530">
        <v>74710</v>
      </c>
      <c r="D21" s="530">
        <v>74710</v>
      </c>
    </row>
    <row r="22" spans="1:4" ht="25.5">
      <c r="A22" s="522" t="s">
        <v>463</v>
      </c>
      <c r="B22" s="523" t="s">
        <v>464</v>
      </c>
      <c r="C22" s="530">
        <v>2865389</v>
      </c>
      <c r="D22" s="530"/>
    </row>
    <row r="23" spans="1:4" ht="25.5">
      <c r="A23" s="522" t="s">
        <v>465</v>
      </c>
      <c r="B23" s="523" t="s">
        <v>466</v>
      </c>
      <c r="C23" s="530">
        <v>503270</v>
      </c>
      <c r="D23" s="530">
        <v>502824</v>
      </c>
    </row>
    <row r="24" spans="1:4" ht="12.75">
      <c r="A24" s="527" t="s">
        <v>467</v>
      </c>
      <c r="B24" s="528" t="s">
        <v>65</v>
      </c>
      <c r="C24" s="529">
        <f>C25</f>
        <v>2142673.57</v>
      </c>
      <c r="D24" s="529">
        <f>D25</f>
        <v>0</v>
      </c>
    </row>
    <row r="25" spans="1:12" ht="63.75">
      <c r="A25" s="522" t="s">
        <v>468</v>
      </c>
      <c r="B25" s="523" t="s">
        <v>469</v>
      </c>
      <c r="C25" s="530">
        <v>2142673.57</v>
      </c>
      <c r="D25" s="530"/>
      <c r="E25" s="549"/>
      <c r="F25" s="549"/>
      <c r="G25" s="549"/>
      <c r="H25" s="549"/>
      <c r="I25" s="549"/>
      <c r="J25" s="549"/>
      <c r="K25" s="549"/>
      <c r="L25" s="549"/>
    </row>
    <row r="26" spans="1:4" ht="25.5">
      <c r="A26" s="527" t="s">
        <v>475</v>
      </c>
      <c r="B26" s="528" t="s">
        <v>476</v>
      </c>
      <c r="C26" s="529">
        <f>C27</f>
        <v>251618</v>
      </c>
      <c r="D26" s="529">
        <f>D27</f>
        <v>259956</v>
      </c>
    </row>
    <row r="27" spans="1:4" ht="38.25">
      <c r="A27" s="522" t="s">
        <v>477</v>
      </c>
      <c r="B27" s="523" t="s">
        <v>392</v>
      </c>
      <c r="C27" s="530">
        <v>251618</v>
      </c>
      <c r="D27" s="530">
        <v>259956</v>
      </c>
    </row>
    <row r="28" spans="1:4" ht="12.75">
      <c r="A28" s="524" t="s">
        <v>1</v>
      </c>
      <c r="B28" s="525"/>
      <c r="C28" s="526">
        <f>C6+C18</f>
        <v>59931012</v>
      </c>
      <c r="D28" s="526">
        <f>D6+D18</f>
        <v>55784661</v>
      </c>
    </row>
  </sheetData>
  <sheetProtection/>
  <mergeCells count="4">
    <mergeCell ref="A3:C3"/>
    <mergeCell ref="C1:D1"/>
    <mergeCell ref="B2:D2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216"/>
  <sheetViews>
    <sheetView zoomScale="80" zoomScaleNormal="80" zoomScalePageLayoutView="0" workbookViewId="0" topLeftCell="A211">
      <selection activeCell="H55" sqref="H55"/>
    </sheetView>
  </sheetViews>
  <sheetFormatPr defaultColWidth="9.00390625" defaultRowHeight="12.75"/>
  <cols>
    <col min="1" max="1" width="35.75390625" style="255" customWidth="1"/>
    <col min="2" max="2" width="15.625" style="255" bestFit="1" customWidth="1"/>
    <col min="3" max="3" width="17.00390625" style="299" customWidth="1"/>
    <col min="4" max="4" width="18.25390625" style="255" customWidth="1"/>
    <col min="5" max="5" width="10.875" style="255" customWidth="1"/>
    <col min="6" max="6" width="16.375" style="255" bestFit="1" customWidth="1"/>
    <col min="7" max="7" width="19.75390625" style="255" bestFit="1" customWidth="1"/>
    <col min="8" max="9" width="19.625" style="255" bestFit="1" customWidth="1"/>
    <col min="10" max="10" width="31.75390625" style="255" customWidth="1"/>
    <col min="11" max="16384" width="9.125" style="243" customWidth="1"/>
  </cols>
  <sheetData>
    <row r="1" spans="4:9" ht="15">
      <c r="D1" s="663" t="s">
        <v>532</v>
      </c>
      <c r="E1" s="663"/>
      <c r="F1" s="663"/>
      <c r="G1" s="663"/>
      <c r="H1" s="663"/>
      <c r="I1" s="663"/>
    </row>
    <row r="2" spans="4:9" ht="15">
      <c r="D2" s="663" t="s">
        <v>144</v>
      </c>
      <c r="E2" s="663"/>
      <c r="F2" s="663"/>
      <c r="G2" s="663"/>
      <c r="H2" s="663"/>
      <c r="I2" s="663"/>
    </row>
    <row r="3" spans="4:9" ht="15">
      <c r="D3" s="663" t="s">
        <v>182</v>
      </c>
      <c r="E3" s="663"/>
      <c r="F3" s="663"/>
      <c r="G3" s="663"/>
      <c r="H3" s="663"/>
      <c r="I3" s="663"/>
    </row>
    <row r="4" spans="4:9" ht="15">
      <c r="D4" s="301"/>
      <c r="E4" s="301"/>
      <c r="F4" s="663" t="s">
        <v>534</v>
      </c>
      <c r="G4" s="663"/>
      <c r="H4" s="663"/>
      <c r="I4" s="663"/>
    </row>
    <row r="7" spans="1:8" ht="18.75">
      <c r="A7" s="664" t="s">
        <v>180</v>
      </c>
      <c r="B7" s="664"/>
      <c r="C7" s="664"/>
      <c r="D7" s="664"/>
      <c r="E7" s="664"/>
      <c r="F7" s="664"/>
      <c r="G7" s="664"/>
      <c r="H7" s="664"/>
    </row>
    <row r="8" spans="1:8" ht="18.75">
      <c r="A8" s="664" t="s">
        <v>181</v>
      </c>
      <c r="B8" s="664"/>
      <c r="C8" s="664"/>
      <c r="D8" s="664"/>
      <c r="E8" s="664"/>
      <c r="F8" s="664"/>
      <c r="G8" s="664"/>
      <c r="H8" s="664"/>
    </row>
    <row r="9" spans="1:8" ht="18.75">
      <c r="A9" s="664" t="s">
        <v>349</v>
      </c>
      <c r="B9" s="664"/>
      <c r="C9" s="664"/>
      <c r="D9" s="664"/>
      <c r="E9" s="664"/>
      <c r="F9" s="664"/>
      <c r="G9" s="664"/>
      <c r="H9" s="664"/>
    </row>
    <row r="11" spans="1:9" ht="71.25" customHeight="1">
      <c r="A11" s="244" t="s">
        <v>8</v>
      </c>
      <c r="B11" s="244" t="s">
        <v>217</v>
      </c>
      <c r="C11" s="248" t="s">
        <v>216</v>
      </c>
      <c r="D11" s="248" t="s">
        <v>145</v>
      </c>
      <c r="E11" s="244" t="s">
        <v>330</v>
      </c>
      <c r="F11" s="302" t="s">
        <v>175</v>
      </c>
      <c r="G11" s="302" t="s">
        <v>147</v>
      </c>
      <c r="H11" s="302" t="s">
        <v>148</v>
      </c>
      <c r="I11" s="302" t="s">
        <v>149</v>
      </c>
    </row>
    <row r="12" spans="1:9" ht="15">
      <c r="A12" s="245">
        <v>1</v>
      </c>
      <c r="B12" s="245"/>
      <c r="C12" s="256"/>
      <c r="D12" s="256" t="s">
        <v>150</v>
      </c>
      <c r="E12" s="245">
        <v>3</v>
      </c>
      <c r="F12" s="245">
        <v>4</v>
      </c>
      <c r="G12" s="256" t="s">
        <v>151</v>
      </c>
      <c r="H12" s="256" t="s">
        <v>152</v>
      </c>
      <c r="I12" s="256" t="s">
        <v>176</v>
      </c>
    </row>
    <row r="13" spans="1:9" ht="38.25" customHeight="1">
      <c r="A13" s="244" t="s">
        <v>218</v>
      </c>
      <c r="B13" s="244">
        <v>840</v>
      </c>
      <c r="C13" s="248"/>
      <c r="D13" s="249"/>
      <c r="E13" s="250"/>
      <c r="F13" s="251">
        <f>F51+F126+F206</f>
        <v>6017916</v>
      </c>
      <c r="G13" s="251">
        <f>G14+G17+G23+G29+G33+G51+G55+G61+G80+G107+G115+G126+G172+G185+G196+G202+G206</f>
        <v>19384649.6</v>
      </c>
      <c r="H13" s="251">
        <f>H14+H17+H23+H29+H33+H51+H55+H61+H80+H107+H115+H126+H172+H185+H196+H202+H206</f>
        <v>62615746.32</v>
      </c>
      <c r="I13" s="251">
        <f>I14+I17+I23+I29+I33+I51+I55+I61+I80+I107+I115+I126+I172+I185+I196+I202+I206</f>
        <v>88018311.92</v>
      </c>
    </row>
    <row r="14" spans="1:9" ht="69.75" customHeight="1">
      <c r="A14" s="263" t="s">
        <v>219</v>
      </c>
      <c r="B14" s="264"/>
      <c r="C14" s="265" t="s">
        <v>11</v>
      </c>
      <c r="D14" s="266"/>
      <c r="E14" s="267"/>
      <c r="F14" s="268"/>
      <c r="G14" s="268"/>
      <c r="H14" s="268">
        <f>H15</f>
        <v>1340844.7</v>
      </c>
      <c r="I14" s="268">
        <f>I15</f>
        <v>1340844.7</v>
      </c>
    </row>
    <row r="15" spans="1:10" s="303" customFormat="1" ht="25.5" customHeight="1">
      <c r="A15" s="373" t="s">
        <v>166</v>
      </c>
      <c r="B15" s="374"/>
      <c r="C15" s="375"/>
      <c r="D15" s="376" t="s">
        <v>208</v>
      </c>
      <c r="E15" s="377"/>
      <c r="F15" s="378"/>
      <c r="G15" s="378"/>
      <c r="H15" s="378">
        <f>H16</f>
        <v>1340844.7</v>
      </c>
      <c r="I15" s="378">
        <f>I16</f>
        <v>1340844.7</v>
      </c>
      <c r="J15" s="514"/>
    </row>
    <row r="16" spans="1:9" ht="27.75" customHeight="1">
      <c r="A16" s="247" t="s">
        <v>83</v>
      </c>
      <c r="C16" s="256"/>
      <c r="D16" s="257" t="s">
        <v>209</v>
      </c>
      <c r="E16" s="258">
        <v>100</v>
      </c>
      <c r="F16" s="259"/>
      <c r="G16" s="259"/>
      <c r="H16" s="259">
        <v>1340844.7</v>
      </c>
      <c r="I16" s="259">
        <f>H16</f>
        <v>1340844.7</v>
      </c>
    </row>
    <row r="17" spans="1:9" ht="96.75" customHeight="1">
      <c r="A17" s="263" t="s">
        <v>220</v>
      </c>
      <c r="B17" s="264"/>
      <c r="C17" s="265" t="s">
        <v>16</v>
      </c>
      <c r="D17" s="266"/>
      <c r="E17" s="267"/>
      <c r="F17" s="268"/>
      <c r="G17" s="269"/>
      <c r="H17" s="268">
        <f>H18</f>
        <v>7142083.23</v>
      </c>
      <c r="I17" s="268">
        <f>I18</f>
        <v>7142083.23</v>
      </c>
    </row>
    <row r="18" spans="1:10" s="325" customFormat="1" ht="25.5" customHeight="1">
      <c r="A18" s="373" t="s">
        <v>166</v>
      </c>
      <c r="B18" s="374"/>
      <c r="C18" s="375"/>
      <c r="D18" s="376" t="s">
        <v>208</v>
      </c>
      <c r="E18" s="377"/>
      <c r="F18" s="378"/>
      <c r="G18" s="378"/>
      <c r="H18" s="378">
        <f>H19</f>
        <v>7142083.23</v>
      </c>
      <c r="I18" s="378">
        <f>I19</f>
        <v>7142083.23</v>
      </c>
      <c r="J18" s="515"/>
    </row>
    <row r="19" spans="1:9" ht="23.25" customHeight="1">
      <c r="A19" s="247" t="s">
        <v>89</v>
      </c>
      <c r="B19" s="257"/>
      <c r="C19" s="256"/>
      <c r="D19" s="257" t="s">
        <v>210</v>
      </c>
      <c r="E19" s="258"/>
      <c r="F19" s="259"/>
      <c r="G19" s="259"/>
      <c r="H19" s="259">
        <f>H20+H21+H22</f>
        <v>7142083.23</v>
      </c>
      <c r="I19" s="259">
        <f>I20+I21+I22</f>
        <v>7142083.23</v>
      </c>
    </row>
    <row r="20" spans="1:9" ht="87" customHeight="1">
      <c r="A20" s="247" t="s">
        <v>168</v>
      </c>
      <c r="B20" s="257" t="s">
        <v>153</v>
      </c>
      <c r="C20" s="258"/>
      <c r="D20" s="257"/>
      <c r="E20" s="258">
        <v>100</v>
      </c>
      <c r="F20" s="259"/>
      <c r="G20" s="262"/>
      <c r="H20" s="262">
        <v>6911756.39</v>
      </c>
      <c r="I20" s="259">
        <f>H20</f>
        <v>6911756.39</v>
      </c>
    </row>
    <row r="21" spans="1:9" ht="45">
      <c r="A21" s="247" t="s">
        <v>157</v>
      </c>
      <c r="B21" s="257" t="s">
        <v>153</v>
      </c>
      <c r="C21" s="258"/>
      <c r="D21" s="257"/>
      <c r="E21" s="258">
        <v>200</v>
      </c>
      <c r="F21" s="259"/>
      <c r="G21" s="262"/>
      <c r="H21" s="262">
        <v>226272.23</v>
      </c>
      <c r="I21" s="259">
        <f>H21</f>
        <v>226272.23</v>
      </c>
    </row>
    <row r="22" spans="1:9" ht="27.75" customHeight="1">
      <c r="A22" s="247" t="s">
        <v>155</v>
      </c>
      <c r="B22" s="178"/>
      <c r="C22" s="243"/>
      <c r="D22" s="257"/>
      <c r="E22" s="258">
        <v>800</v>
      </c>
      <c r="F22" s="259"/>
      <c r="G22" s="262"/>
      <c r="H22" s="262">
        <v>4054.61</v>
      </c>
      <c r="I22" s="259">
        <f>H22</f>
        <v>4054.61</v>
      </c>
    </row>
    <row r="23" spans="1:9" ht="79.5" customHeight="1">
      <c r="A23" s="263" t="s">
        <v>221</v>
      </c>
      <c r="B23" s="264"/>
      <c r="C23" s="265" t="s">
        <v>184</v>
      </c>
      <c r="D23" s="266"/>
      <c r="E23" s="267"/>
      <c r="F23" s="268"/>
      <c r="G23" s="268"/>
      <c r="H23" s="268">
        <f>H24</f>
        <v>169527.88</v>
      </c>
      <c r="I23" s="268">
        <f aca="true" t="shared" si="0" ref="H23:I25">I24</f>
        <v>169527.88</v>
      </c>
    </row>
    <row r="24" spans="1:10" s="303" customFormat="1" ht="27" customHeight="1">
      <c r="A24" s="373" t="s">
        <v>166</v>
      </c>
      <c r="B24" s="374"/>
      <c r="C24" s="375"/>
      <c r="D24" s="376" t="s">
        <v>208</v>
      </c>
      <c r="E24" s="377"/>
      <c r="F24" s="378"/>
      <c r="G24" s="378"/>
      <c r="H24" s="378">
        <f>H25+H27</f>
        <v>169527.88</v>
      </c>
      <c r="I24" s="378">
        <f>I25+I27</f>
        <v>169527.88</v>
      </c>
      <c r="J24" s="514"/>
    </row>
    <row r="25" spans="1:9" ht="98.25" customHeight="1">
      <c r="A25" s="260" t="s">
        <v>179</v>
      </c>
      <c r="B25" s="245"/>
      <c r="C25" s="256"/>
      <c r="D25" s="257" t="s">
        <v>211</v>
      </c>
      <c r="E25" s="258"/>
      <c r="F25" s="259"/>
      <c r="G25" s="259"/>
      <c r="H25" s="259">
        <f t="shared" si="0"/>
        <v>43700</v>
      </c>
      <c r="I25" s="259">
        <f t="shared" si="0"/>
        <v>43700</v>
      </c>
    </row>
    <row r="26" spans="1:9" ht="22.5" customHeight="1">
      <c r="A26" s="260" t="s">
        <v>135</v>
      </c>
      <c r="B26" s="245"/>
      <c r="C26" s="256"/>
      <c r="D26" s="257"/>
      <c r="E26" s="258">
        <v>500</v>
      </c>
      <c r="F26" s="259"/>
      <c r="G26" s="259"/>
      <c r="H26" s="259">
        <v>43700</v>
      </c>
      <c r="I26" s="259">
        <f>H26</f>
        <v>43700</v>
      </c>
    </row>
    <row r="27" spans="1:9" ht="78.75" customHeight="1">
      <c r="A27" s="260" t="s">
        <v>230</v>
      </c>
      <c r="B27" s="245"/>
      <c r="C27" s="256"/>
      <c r="D27" s="257" t="s">
        <v>231</v>
      </c>
      <c r="E27" s="258"/>
      <c r="F27" s="259"/>
      <c r="G27" s="259"/>
      <c r="H27" s="259">
        <f>H28</f>
        <v>125827.88</v>
      </c>
      <c r="I27" s="259">
        <f>I28</f>
        <v>125827.88</v>
      </c>
    </row>
    <row r="28" spans="1:9" ht="25.5" customHeight="1">
      <c r="A28" s="247" t="s">
        <v>135</v>
      </c>
      <c r="B28" s="245"/>
      <c r="C28" s="256"/>
      <c r="D28" s="257"/>
      <c r="E28" s="258">
        <v>500</v>
      </c>
      <c r="F28" s="259"/>
      <c r="G28" s="259"/>
      <c r="H28" s="259">
        <v>125827.88</v>
      </c>
      <c r="I28" s="259">
        <f>F28+G28+H28</f>
        <v>125827.88</v>
      </c>
    </row>
    <row r="29" spans="1:9" ht="24" customHeight="1">
      <c r="A29" s="270" t="s">
        <v>93</v>
      </c>
      <c r="B29" s="264"/>
      <c r="C29" s="265" t="s">
        <v>185</v>
      </c>
      <c r="D29" s="266" t="s">
        <v>208</v>
      </c>
      <c r="E29" s="267"/>
      <c r="F29" s="268"/>
      <c r="G29" s="268"/>
      <c r="H29" s="268">
        <f>H30</f>
        <v>100000</v>
      </c>
      <c r="I29" s="268">
        <f>I31</f>
        <v>100000</v>
      </c>
    </row>
    <row r="30" spans="1:10" s="303" customFormat="1" ht="36" customHeight="1">
      <c r="A30" s="373" t="s">
        <v>166</v>
      </c>
      <c r="B30" s="374"/>
      <c r="C30" s="375"/>
      <c r="D30" s="376" t="s">
        <v>208</v>
      </c>
      <c r="E30" s="377"/>
      <c r="F30" s="378"/>
      <c r="G30" s="378"/>
      <c r="H30" s="378">
        <f>H31</f>
        <v>100000</v>
      </c>
      <c r="I30" s="378">
        <f>I31</f>
        <v>100000</v>
      </c>
      <c r="J30" s="514"/>
    </row>
    <row r="31" spans="1:9" ht="49.5" customHeight="1">
      <c r="A31" s="247" t="s">
        <v>228</v>
      </c>
      <c r="C31" s="186" t="s">
        <v>153</v>
      </c>
      <c r="D31" s="257" t="s">
        <v>212</v>
      </c>
      <c r="E31" s="258"/>
      <c r="F31" s="259"/>
      <c r="G31" s="259"/>
      <c r="H31" s="259">
        <f>H32</f>
        <v>100000</v>
      </c>
      <c r="I31" s="259">
        <f>I32</f>
        <v>100000</v>
      </c>
    </row>
    <row r="32" spans="1:9" ht="28.5" customHeight="1">
      <c r="A32" s="247" t="s">
        <v>155</v>
      </c>
      <c r="B32" s="178"/>
      <c r="C32" s="243"/>
      <c r="D32" s="257"/>
      <c r="E32" s="258">
        <v>800</v>
      </c>
      <c r="F32" s="259"/>
      <c r="G32" s="259"/>
      <c r="H32" s="259">
        <v>100000</v>
      </c>
      <c r="I32" s="259">
        <f>H32</f>
        <v>100000</v>
      </c>
    </row>
    <row r="33" spans="1:10" s="303" customFormat="1" ht="28.5">
      <c r="A33" s="263" t="s">
        <v>23</v>
      </c>
      <c r="B33" s="264"/>
      <c r="C33" s="265" t="s">
        <v>186</v>
      </c>
      <c r="D33" s="266"/>
      <c r="E33" s="267"/>
      <c r="F33" s="268"/>
      <c r="G33" s="268"/>
      <c r="H33" s="269">
        <f>H34</f>
        <v>2793698.2800000003</v>
      </c>
      <c r="I33" s="269">
        <f>I34</f>
        <v>2793698.2800000003</v>
      </c>
      <c r="J33" s="514"/>
    </row>
    <row r="34" spans="1:10" s="325" customFormat="1" ht="57.75" customHeight="1">
      <c r="A34" s="373" t="s">
        <v>222</v>
      </c>
      <c r="B34" s="394"/>
      <c r="C34" s="375"/>
      <c r="D34" s="376" t="s">
        <v>196</v>
      </c>
      <c r="E34" s="377"/>
      <c r="F34" s="378"/>
      <c r="G34" s="378"/>
      <c r="H34" s="378">
        <f>H35+H47</f>
        <v>2793698.2800000003</v>
      </c>
      <c r="I34" s="378">
        <f>I35+I47</f>
        <v>2793698.2800000003</v>
      </c>
      <c r="J34" s="515"/>
    </row>
    <row r="35" spans="1:10" s="287" customFormat="1" ht="50.25" customHeight="1">
      <c r="A35" s="388" t="s">
        <v>367</v>
      </c>
      <c r="B35" s="391"/>
      <c r="C35" s="380"/>
      <c r="D35" s="390" t="s">
        <v>200</v>
      </c>
      <c r="E35" s="389"/>
      <c r="F35" s="383"/>
      <c r="G35" s="383">
        <f>G36+G41</f>
        <v>0</v>
      </c>
      <c r="H35" s="383">
        <f>H36+H41</f>
        <v>2101638.0100000002</v>
      </c>
      <c r="I35" s="383">
        <f>I36+I41</f>
        <v>2101638.0100000002</v>
      </c>
      <c r="J35" s="516"/>
    </row>
    <row r="36" spans="1:10" ht="71.25" customHeight="1">
      <c r="A36" s="368" t="s">
        <v>281</v>
      </c>
      <c r="B36" s="293"/>
      <c r="C36" s="256"/>
      <c r="D36" s="252" t="s">
        <v>320</v>
      </c>
      <c r="E36" s="307"/>
      <c r="F36" s="259"/>
      <c r="G36" s="259"/>
      <c r="H36" s="259">
        <f>H37+H39</f>
        <v>589635.15</v>
      </c>
      <c r="I36" s="259">
        <f>I37+I39</f>
        <v>589635.15</v>
      </c>
      <c r="J36" s="517"/>
    </row>
    <row r="37" spans="1:9" ht="37.5" customHeight="1">
      <c r="A37" s="369" t="s">
        <v>306</v>
      </c>
      <c r="B37" s="293"/>
      <c r="C37" s="256"/>
      <c r="D37" s="257" t="s">
        <v>321</v>
      </c>
      <c r="E37" s="307"/>
      <c r="F37" s="259"/>
      <c r="G37" s="259"/>
      <c r="H37" s="259">
        <f>H38</f>
        <v>400000</v>
      </c>
      <c r="I37" s="259">
        <f>I38</f>
        <v>400000</v>
      </c>
    </row>
    <row r="38" spans="1:9" ht="48" customHeight="1">
      <c r="A38" s="369" t="s">
        <v>157</v>
      </c>
      <c r="B38" s="293"/>
      <c r="C38" s="256"/>
      <c r="D38" s="257" t="s">
        <v>153</v>
      </c>
      <c r="E38" s="307">
        <v>200</v>
      </c>
      <c r="F38" s="259"/>
      <c r="G38" s="259"/>
      <c r="H38" s="259">
        <v>400000</v>
      </c>
      <c r="I38" s="259">
        <f>H38</f>
        <v>400000</v>
      </c>
    </row>
    <row r="39" spans="1:9" ht="60" customHeight="1">
      <c r="A39" s="369" t="s">
        <v>284</v>
      </c>
      <c r="B39" s="293"/>
      <c r="C39" s="256"/>
      <c r="D39" s="257" t="s">
        <v>322</v>
      </c>
      <c r="E39" s="307"/>
      <c r="F39" s="259"/>
      <c r="G39" s="259"/>
      <c r="H39" s="259">
        <f>H40</f>
        <v>189635.15</v>
      </c>
      <c r="I39" s="259">
        <f>I40</f>
        <v>189635.15</v>
      </c>
    </row>
    <row r="40" spans="1:9" ht="45">
      <c r="A40" s="369" t="s">
        <v>157</v>
      </c>
      <c r="B40" s="293"/>
      <c r="C40" s="256"/>
      <c r="D40" s="257" t="s">
        <v>153</v>
      </c>
      <c r="E40" s="307">
        <v>200</v>
      </c>
      <c r="F40" s="259"/>
      <c r="G40" s="259"/>
      <c r="H40" s="259">
        <v>189635.15</v>
      </c>
      <c r="I40" s="259">
        <f>H40</f>
        <v>189635.15</v>
      </c>
    </row>
    <row r="41" spans="1:9" ht="89.25" customHeight="1">
      <c r="A41" s="368" t="str">
        <f>'РАСХ 2022 по целевым статьям'!G109</f>
        <v>Создание условий для реализации программы  «Эффективная власть в Ивняковском сельском поселении Ярославского муниципального района Ярославской области» </v>
      </c>
      <c r="B41" s="293"/>
      <c r="C41" s="256"/>
      <c r="D41" s="252" t="s">
        <v>323</v>
      </c>
      <c r="E41" s="307"/>
      <c r="F41" s="259" t="e">
        <f>F42+#REF!+#REF!+F44</f>
        <v>#REF!</v>
      </c>
      <c r="G41" s="259"/>
      <c r="H41" s="259">
        <f>H42+H44</f>
        <v>1512002.86</v>
      </c>
      <c r="I41" s="259">
        <f>I42+I44</f>
        <v>1512002.86</v>
      </c>
    </row>
    <row r="42" spans="1:9" ht="57.75" customHeight="1">
      <c r="A42" s="369" t="s">
        <v>283</v>
      </c>
      <c r="B42" s="293"/>
      <c r="C42" s="256"/>
      <c r="D42" s="257" t="s">
        <v>324</v>
      </c>
      <c r="E42" s="307"/>
      <c r="F42" s="259"/>
      <c r="G42" s="259"/>
      <c r="H42" s="259">
        <f>H43</f>
        <v>49035</v>
      </c>
      <c r="I42" s="259">
        <f>I43</f>
        <v>49035</v>
      </c>
    </row>
    <row r="43" spans="1:9" ht="22.5" customHeight="1">
      <c r="A43" s="369" t="s">
        <v>155</v>
      </c>
      <c r="B43" s="293"/>
      <c r="C43" s="256"/>
      <c r="D43" s="257" t="s">
        <v>153</v>
      </c>
      <c r="E43" s="307">
        <v>800</v>
      </c>
      <c r="F43" s="259"/>
      <c r="G43" s="259"/>
      <c r="H43" s="259">
        <v>49035</v>
      </c>
      <c r="I43" s="259">
        <f>H43</f>
        <v>49035</v>
      </c>
    </row>
    <row r="44" spans="1:9" ht="75" customHeight="1">
      <c r="A44" s="369" t="s">
        <v>319</v>
      </c>
      <c r="B44" s="293"/>
      <c r="C44" s="256"/>
      <c r="D44" s="257" t="s">
        <v>325</v>
      </c>
      <c r="E44" s="271"/>
      <c r="F44" s="259"/>
      <c r="G44" s="259"/>
      <c r="H44" s="259">
        <f>H45+H46</f>
        <v>1462967.86</v>
      </c>
      <c r="I44" s="259">
        <f>I45+I46</f>
        <v>1462967.86</v>
      </c>
    </row>
    <row r="45" spans="1:9" s="255" customFormat="1" ht="41.25" customHeight="1">
      <c r="A45" s="247" t="s">
        <v>157</v>
      </c>
      <c r="B45" s="178" t="s">
        <v>153</v>
      </c>
      <c r="C45" s="258"/>
      <c r="D45" s="257"/>
      <c r="E45" s="258">
        <v>200</v>
      </c>
      <c r="F45" s="259"/>
      <c r="G45" s="259"/>
      <c r="H45" s="259">
        <v>1366152.8</v>
      </c>
      <c r="I45" s="259">
        <f>H45</f>
        <v>1366152.8</v>
      </c>
    </row>
    <row r="46" spans="1:9" ht="23.25" customHeight="1">
      <c r="A46" s="247" t="s">
        <v>155</v>
      </c>
      <c r="B46" s="178"/>
      <c r="C46" s="243"/>
      <c r="D46" s="257"/>
      <c r="E46" s="258">
        <v>800</v>
      </c>
      <c r="F46" s="259"/>
      <c r="G46" s="259"/>
      <c r="H46" s="259">
        <v>96815.06</v>
      </c>
      <c r="I46" s="259">
        <f>H46</f>
        <v>96815.06</v>
      </c>
    </row>
    <row r="47" spans="1:10" s="287" customFormat="1" ht="47.25" customHeight="1">
      <c r="A47" s="388" t="s">
        <v>368</v>
      </c>
      <c r="B47" s="391"/>
      <c r="C47" s="388"/>
      <c r="D47" s="391" t="s">
        <v>260</v>
      </c>
      <c r="E47" s="392"/>
      <c r="F47" s="392"/>
      <c r="G47" s="392"/>
      <c r="H47" s="393">
        <f aca="true" t="shared" si="1" ref="H47:I49">H48</f>
        <v>692060.27</v>
      </c>
      <c r="I47" s="393">
        <f t="shared" si="1"/>
        <v>692060.27</v>
      </c>
      <c r="J47" s="516"/>
    </row>
    <row r="48" spans="1:9" ht="111.75" customHeight="1">
      <c r="A48" s="343" t="s">
        <v>304</v>
      </c>
      <c r="B48" s="257"/>
      <c r="C48" s="258"/>
      <c r="D48" s="257" t="s">
        <v>326</v>
      </c>
      <c r="E48" s="304"/>
      <c r="F48" s="304"/>
      <c r="G48" s="304"/>
      <c r="H48" s="327">
        <f t="shared" si="1"/>
        <v>692060.27</v>
      </c>
      <c r="I48" s="327">
        <f t="shared" si="1"/>
        <v>692060.27</v>
      </c>
    </row>
    <row r="49" spans="1:9" ht="90">
      <c r="A49" s="387" t="s">
        <v>305</v>
      </c>
      <c r="B49" s="257"/>
      <c r="C49" s="258"/>
      <c r="D49" s="257" t="s">
        <v>327</v>
      </c>
      <c r="E49" s="304"/>
      <c r="F49" s="304"/>
      <c r="G49" s="304"/>
      <c r="H49" s="327">
        <f t="shared" si="1"/>
        <v>692060.27</v>
      </c>
      <c r="I49" s="327">
        <f t="shared" si="1"/>
        <v>692060.27</v>
      </c>
    </row>
    <row r="50" spans="1:10" s="3" customFormat="1" ht="45">
      <c r="A50" s="247" t="s">
        <v>157</v>
      </c>
      <c r="B50" s="257"/>
      <c r="C50" s="258"/>
      <c r="D50" s="259"/>
      <c r="E50" s="292">
        <v>200</v>
      </c>
      <c r="F50" s="455"/>
      <c r="G50" s="455"/>
      <c r="H50" s="327">
        <v>692060.27</v>
      </c>
      <c r="I50" s="327">
        <f>H50</f>
        <v>692060.27</v>
      </c>
      <c r="J50" s="255"/>
    </row>
    <row r="51" spans="1:10" s="303" customFormat="1" ht="28.5">
      <c r="A51" s="270" t="s">
        <v>223</v>
      </c>
      <c r="B51" s="264"/>
      <c r="C51" s="265" t="s">
        <v>26</v>
      </c>
      <c r="D51" s="266"/>
      <c r="E51" s="267"/>
      <c r="F51" s="268">
        <f>F52</f>
        <v>257217</v>
      </c>
      <c r="G51" s="268"/>
      <c r="H51" s="268"/>
      <c r="I51" s="268">
        <f>I52</f>
        <v>257217</v>
      </c>
      <c r="J51" s="514"/>
    </row>
    <row r="52" spans="1:10" s="303" customFormat="1" ht="23.25" customHeight="1">
      <c r="A52" s="373" t="s">
        <v>166</v>
      </c>
      <c r="B52" s="374"/>
      <c r="C52" s="375"/>
      <c r="D52" s="376" t="s">
        <v>208</v>
      </c>
      <c r="E52" s="377"/>
      <c r="F52" s="378">
        <f>F53</f>
        <v>257217</v>
      </c>
      <c r="G52" s="395"/>
      <c r="H52" s="378"/>
      <c r="I52" s="378">
        <f>I53</f>
        <v>257217</v>
      </c>
      <c r="J52" s="514"/>
    </row>
    <row r="53" spans="1:9" ht="90">
      <c r="A53" s="247" t="s">
        <v>392</v>
      </c>
      <c r="C53" s="256"/>
      <c r="D53" s="257" t="s">
        <v>213</v>
      </c>
      <c r="E53" s="258"/>
      <c r="F53" s="259">
        <f>F54</f>
        <v>257217</v>
      </c>
      <c r="G53" s="259"/>
      <c r="H53" s="259">
        <f>H54</f>
        <v>0</v>
      </c>
      <c r="I53" s="259">
        <f>I54</f>
        <v>257217</v>
      </c>
    </row>
    <row r="54" spans="1:9" ht="105">
      <c r="A54" s="247" t="s">
        <v>168</v>
      </c>
      <c r="B54" s="257" t="s">
        <v>153</v>
      </c>
      <c r="C54" s="258"/>
      <c r="D54" s="257"/>
      <c r="E54" s="258">
        <v>100</v>
      </c>
      <c r="F54" s="259">
        <f>'ДОХОДЫ 2022'!C41</f>
        <v>257217</v>
      </c>
      <c r="G54" s="259"/>
      <c r="H54" s="259"/>
      <c r="I54" s="259">
        <v>257217</v>
      </c>
    </row>
    <row r="55" spans="1:9" ht="65.25" customHeight="1">
      <c r="A55" s="270" t="s">
        <v>314</v>
      </c>
      <c r="B55" s="264"/>
      <c r="C55" s="265" t="s">
        <v>307</v>
      </c>
      <c r="D55" s="272"/>
      <c r="E55" s="273"/>
      <c r="F55" s="274"/>
      <c r="G55" s="274"/>
      <c r="H55" s="274">
        <f aca="true" t="shared" si="2" ref="H55:I59">H56</f>
        <v>260226.48</v>
      </c>
      <c r="I55" s="274">
        <f t="shared" si="2"/>
        <v>260226.48</v>
      </c>
    </row>
    <row r="56" spans="1:9" ht="45">
      <c r="A56" s="373" t="s">
        <v>251</v>
      </c>
      <c r="B56" s="374"/>
      <c r="C56" s="375"/>
      <c r="D56" s="376" t="s">
        <v>246</v>
      </c>
      <c r="E56" s="377"/>
      <c r="F56" s="378"/>
      <c r="G56" s="378"/>
      <c r="H56" s="378">
        <f t="shared" si="2"/>
        <v>260226.48</v>
      </c>
      <c r="I56" s="378">
        <f t="shared" si="2"/>
        <v>260226.48</v>
      </c>
    </row>
    <row r="57" spans="1:9" ht="91.5" customHeight="1">
      <c r="A57" s="247" t="s">
        <v>369</v>
      </c>
      <c r="B57" s="257"/>
      <c r="C57" s="256"/>
      <c r="D57" s="257" t="s">
        <v>247</v>
      </c>
      <c r="E57" s="258"/>
      <c r="F57" s="259"/>
      <c r="G57" s="259"/>
      <c r="H57" s="259">
        <f t="shared" si="2"/>
        <v>260226.48</v>
      </c>
      <c r="I57" s="259">
        <f t="shared" si="2"/>
        <v>260226.48</v>
      </c>
    </row>
    <row r="58" spans="1:9" ht="39" customHeight="1">
      <c r="A58" s="247" t="s">
        <v>248</v>
      </c>
      <c r="B58" s="257"/>
      <c r="C58" s="256"/>
      <c r="D58" s="257" t="s">
        <v>249</v>
      </c>
      <c r="E58" s="258"/>
      <c r="F58" s="259"/>
      <c r="G58" s="259"/>
      <c r="H58" s="259">
        <f t="shared" si="2"/>
        <v>260226.48</v>
      </c>
      <c r="I58" s="259">
        <f t="shared" si="2"/>
        <v>260226.48</v>
      </c>
    </row>
    <row r="59" spans="1:9" ht="109.5" customHeight="1">
      <c r="A59" s="247" t="s">
        <v>370</v>
      </c>
      <c r="B59" s="227"/>
      <c r="C59" s="256"/>
      <c r="D59" s="257" t="s">
        <v>268</v>
      </c>
      <c r="E59" s="258"/>
      <c r="F59" s="259"/>
      <c r="G59" s="259"/>
      <c r="H59" s="259">
        <f t="shared" si="2"/>
        <v>260226.48</v>
      </c>
      <c r="I59" s="259">
        <f t="shared" si="2"/>
        <v>260226.48</v>
      </c>
    </row>
    <row r="60" spans="1:9" ht="51" customHeight="1">
      <c r="A60" s="247" t="s">
        <v>157</v>
      </c>
      <c r="B60" s="257" t="s">
        <v>153</v>
      </c>
      <c r="C60" s="258"/>
      <c r="D60" s="257"/>
      <c r="E60" s="258">
        <v>200</v>
      </c>
      <c r="F60" s="259"/>
      <c r="G60" s="259"/>
      <c r="H60" s="259">
        <v>260226.48</v>
      </c>
      <c r="I60" s="259">
        <f>H60</f>
        <v>260226.48</v>
      </c>
    </row>
    <row r="61" spans="1:9" ht="66.75" customHeight="1">
      <c r="A61" s="396" t="s">
        <v>33</v>
      </c>
      <c r="B61" s="266"/>
      <c r="C61" s="266" t="s">
        <v>32</v>
      </c>
      <c r="D61" s="266"/>
      <c r="E61" s="267"/>
      <c r="F61" s="268"/>
      <c r="G61" s="268"/>
      <c r="H61" s="268">
        <f>H62</f>
        <v>30300</v>
      </c>
      <c r="I61" s="268">
        <f>H61</f>
        <v>30300</v>
      </c>
    </row>
    <row r="62" spans="1:9" ht="81" customHeight="1">
      <c r="A62" s="373" t="s">
        <v>233</v>
      </c>
      <c r="B62" s="370"/>
      <c r="C62" s="371"/>
      <c r="D62" s="376" t="s">
        <v>234</v>
      </c>
      <c r="E62" s="371"/>
      <c r="F62" s="372"/>
      <c r="G62" s="372"/>
      <c r="H62" s="372">
        <f>H63+H67+H72+H76</f>
        <v>30300</v>
      </c>
      <c r="I62" s="372">
        <f>H62</f>
        <v>30300</v>
      </c>
    </row>
    <row r="63" spans="1:9" ht="90" customHeight="1">
      <c r="A63" s="410" t="s">
        <v>371</v>
      </c>
      <c r="B63" s="390"/>
      <c r="C63" s="382"/>
      <c r="D63" s="397" t="s">
        <v>236</v>
      </c>
      <c r="E63" s="382"/>
      <c r="F63" s="383"/>
      <c r="G63" s="383"/>
      <c r="H63" s="383">
        <f aca="true" t="shared" si="3" ref="H63:I65">H64</f>
        <v>1000</v>
      </c>
      <c r="I63" s="383">
        <f t="shared" si="3"/>
        <v>1000</v>
      </c>
    </row>
    <row r="64" spans="1:9" ht="107.25" customHeight="1">
      <c r="A64" s="246" t="s">
        <v>235</v>
      </c>
      <c r="B64" s="257"/>
      <c r="C64" s="258"/>
      <c r="D64" s="252" t="s">
        <v>237</v>
      </c>
      <c r="E64" s="258"/>
      <c r="F64" s="259"/>
      <c r="G64" s="259"/>
      <c r="H64" s="259">
        <f t="shared" si="3"/>
        <v>1000</v>
      </c>
      <c r="I64" s="259">
        <f t="shared" si="3"/>
        <v>1000</v>
      </c>
    </row>
    <row r="65" spans="1:9" ht="87.75" customHeight="1">
      <c r="A65" s="246" t="s">
        <v>372</v>
      </c>
      <c r="B65" s="257"/>
      <c r="C65" s="258"/>
      <c r="D65" s="252" t="s">
        <v>265</v>
      </c>
      <c r="E65" s="258"/>
      <c r="F65" s="259"/>
      <c r="G65" s="259"/>
      <c r="H65" s="259">
        <f t="shared" si="3"/>
        <v>1000</v>
      </c>
      <c r="I65" s="259">
        <f t="shared" si="3"/>
        <v>1000</v>
      </c>
    </row>
    <row r="66" spans="1:9" ht="45">
      <c r="A66" s="247" t="s">
        <v>157</v>
      </c>
      <c r="B66" s="257"/>
      <c r="C66" s="258"/>
      <c r="D66" s="252"/>
      <c r="E66" s="258">
        <v>200</v>
      </c>
      <c r="F66" s="259"/>
      <c r="G66" s="259"/>
      <c r="H66" s="259">
        <v>1000</v>
      </c>
      <c r="I66" s="259">
        <f>H66</f>
        <v>1000</v>
      </c>
    </row>
    <row r="67" spans="1:9" ht="105">
      <c r="A67" s="410" t="s">
        <v>383</v>
      </c>
      <c r="B67" s="390"/>
      <c r="C67" s="382"/>
      <c r="D67" s="397" t="s">
        <v>238</v>
      </c>
      <c r="E67" s="382"/>
      <c r="F67" s="383"/>
      <c r="G67" s="383"/>
      <c r="H67" s="383">
        <f>H68</f>
        <v>27300</v>
      </c>
      <c r="I67" s="383">
        <f>I68</f>
        <v>27300</v>
      </c>
    </row>
    <row r="68" spans="1:9" ht="84" customHeight="1">
      <c r="A68" s="247" t="s">
        <v>240</v>
      </c>
      <c r="B68" s="257"/>
      <c r="C68" s="258"/>
      <c r="D68" s="257" t="s">
        <v>239</v>
      </c>
      <c r="E68" s="258"/>
      <c r="F68" s="259"/>
      <c r="G68" s="259"/>
      <c r="H68" s="259">
        <f>H69</f>
        <v>27300</v>
      </c>
      <c r="I68" s="259">
        <f>I69</f>
        <v>27300</v>
      </c>
    </row>
    <row r="69" spans="1:9" ht="30">
      <c r="A69" s="247" t="s">
        <v>263</v>
      </c>
      <c r="B69" s="252"/>
      <c r="C69" s="258"/>
      <c r="D69" s="257" t="s">
        <v>308</v>
      </c>
      <c r="E69" s="258"/>
      <c r="F69" s="259"/>
      <c r="G69" s="259"/>
      <c r="H69" s="259">
        <f>H70+H71</f>
        <v>27300</v>
      </c>
      <c r="I69" s="259">
        <f>I70+I71</f>
        <v>27300</v>
      </c>
    </row>
    <row r="70" spans="1:9" ht="105">
      <c r="A70" s="247" t="s">
        <v>168</v>
      </c>
      <c r="B70" s="257"/>
      <c r="C70" s="258"/>
      <c r="D70" s="257"/>
      <c r="E70" s="258">
        <v>100</v>
      </c>
      <c r="F70" s="259"/>
      <c r="G70" s="259"/>
      <c r="H70" s="259">
        <v>27300</v>
      </c>
      <c r="I70" s="259">
        <f>H70</f>
        <v>27300</v>
      </c>
    </row>
    <row r="71" spans="1:9" ht="45">
      <c r="A71" s="247" t="s">
        <v>157</v>
      </c>
      <c r="B71" s="257"/>
      <c r="C71" s="258"/>
      <c r="D71" s="257"/>
      <c r="E71" s="258">
        <v>200</v>
      </c>
      <c r="F71" s="259"/>
      <c r="G71" s="259"/>
      <c r="H71" s="259">
        <v>0</v>
      </c>
      <c r="I71" s="259">
        <f>H71</f>
        <v>0</v>
      </c>
    </row>
    <row r="72" spans="1:9" ht="135">
      <c r="A72" s="410" t="s">
        <v>373</v>
      </c>
      <c r="B72" s="390"/>
      <c r="C72" s="382"/>
      <c r="D72" s="397" t="s">
        <v>241</v>
      </c>
      <c r="E72" s="382"/>
      <c r="F72" s="383"/>
      <c r="G72" s="383"/>
      <c r="H72" s="383">
        <f aca="true" t="shared" si="4" ref="H72:I74">H73</f>
        <v>1000</v>
      </c>
      <c r="I72" s="383">
        <f t="shared" si="4"/>
        <v>1000</v>
      </c>
    </row>
    <row r="73" spans="1:9" ht="96.75" customHeight="1">
      <c r="A73" s="246" t="s">
        <v>266</v>
      </c>
      <c r="B73" s="257"/>
      <c r="C73" s="326"/>
      <c r="D73" s="252" t="s">
        <v>242</v>
      </c>
      <c r="E73" s="258"/>
      <c r="F73" s="259"/>
      <c r="G73" s="259"/>
      <c r="H73" s="259">
        <f t="shared" si="4"/>
        <v>1000</v>
      </c>
      <c r="I73" s="259">
        <f t="shared" si="4"/>
        <v>1000</v>
      </c>
    </row>
    <row r="74" spans="1:9" ht="150">
      <c r="A74" s="246" t="s">
        <v>374</v>
      </c>
      <c r="B74" s="257"/>
      <c r="C74" s="258"/>
      <c r="D74" s="252" t="s">
        <v>267</v>
      </c>
      <c r="E74" s="258"/>
      <c r="F74" s="259"/>
      <c r="G74" s="259"/>
      <c r="H74" s="259">
        <f t="shared" si="4"/>
        <v>1000</v>
      </c>
      <c r="I74" s="259">
        <f t="shared" si="4"/>
        <v>1000</v>
      </c>
    </row>
    <row r="75" spans="1:9" ht="47.25" customHeight="1">
      <c r="A75" s="247" t="s">
        <v>157</v>
      </c>
      <c r="B75" s="257"/>
      <c r="C75" s="258"/>
      <c r="D75" s="252"/>
      <c r="E75" s="258">
        <v>200</v>
      </c>
      <c r="F75" s="259"/>
      <c r="G75" s="259"/>
      <c r="H75" s="259">
        <v>1000</v>
      </c>
      <c r="I75" s="259">
        <f>H75</f>
        <v>1000</v>
      </c>
    </row>
    <row r="76" spans="1:9" ht="90">
      <c r="A76" s="410" t="s">
        <v>375</v>
      </c>
      <c r="B76" s="390"/>
      <c r="C76" s="382"/>
      <c r="D76" s="397" t="s">
        <v>243</v>
      </c>
      <c r="E76" s="382"/>
      <c r="F76" s="383"/>
      <c r="G76" s="383"/>
      <c r="H76" s="383">
        <f aca="true" t="shared" si="5" ref="H76:I78">H77</f>
        <v>1000</v>
      </c>
      <c r="I76" s="383">
        <f t="shared" si="5"/>
        <v>1000</v>
      </c>
    </row>
    <row r="77" spans="1:9" ht="83.25" customHeight="1">
      <c r="A77" s="246" t="s">
        <v>245</v>
      </c>
      <c r="B77" s="257"/>
      <c r="C77" s="258"/>
      <c r="D77" s="252" t="s">
        <v>244</v>
      </c>
      <c r="E77" s="258"/>
      <c r="F77" s="259"/>
      <c r="G77" s="259"/>
      <c r="H77" s="259">
        <f t="shared" si="5"/>
        <v>1000</v>
      </c>
      <c r="I77" s="259">
        <f t="shared" si="5"/>
        <v>1000</v>
      </c>
    </row>
    <row r="78" spans="1:9" ht="87" customHeight="1">
      <c r="A78" s="246" t="s">
        <v>376</v>
      </c>
      <c r="B78" s="257"/>
      <c r="C78" s="258"/>
      <c r="D78" s="252" t="s">
        <v>264</v>
      </c>
      <c r="E78" s="258"/>
      <c r="F78" s="259"/>
      <c r="G78" s="259"/>
      <c r="H78" s="259">
        <f t="shared" si="5"/>
        <v>1000</v>
      </c>
      <c r="I78" s="259">
        <f t="shared" si="5"/>
        <v>1000</v>
      </c>
    </row>
    <row r="79" spans="1:9" ht="45">
      <c r="A79" s="247" t="s">
        <v>157</v>
      </c>
      <c r="B79" s="257"/>
      <c r="C79" s="258"/>
      <c r="D79" s="252"/>
      <c r="E79" s="258">
        <v>200</v>
      </c>
      <c r="F79" s="259"/>
      <c r="G79" s="259"/>
      <c r="H79" s="259">
        <v>1000</v>
      </c>
      <c r="I79" s="259">
        <f>H79</f>
        <v>1000</v>
      </c>
    </row>
    <row r="80" spans="1:9" ht="30" customHeight="1">
      <c r="A80" s="270" t="s">
        <v>224</v>
      </c>
      <c r="B80" s="264"/>
      <c r="C80" s="265" t="s">
        <v>187</v>
      </c>
      <c r="D80" s="266"/>
      <c r="E80" s="267"/>
      <c r="F80" s="268"/>
      <c r="G80" s="268">
        <f>G90+G81</f>
        <v>10451348.4</v>
      </c>
      <c r="H80" s="268">
        <f>H90+H81</f>
        <v>15157836.670000002</v>
      </c>
      <c r="I80" s="268">
        <f>I90+I81</f>
        <v>25609185.07</v>
      </c>
    </row>
    <row r="81" spans="1:9" ht="66" customHeight="1">
      <c r="A81" s="334" t="s">
        <v>331</v>
      </c>
      <c r="B81" s="476"/>
      <c r="C81" s="477"/>
      <c r="D81" s="305" t="s">
        <v>332</v>
      </c>
      <c r="E81" s="459"/>
      <c r="F81" s="398"/>
      <c r="G81" s="398">
        <f aca="true" t="shared" si="6" ref="G81:I82">G82</f>
        <v>922126.8</v>
      </c>
      <c r="H81" s="398">
        <f t="shared" si="6"/>
        <v>2484328.8</v>
      </c>
      <c r="I81" s="398">
        <f t="shared" si="6"/>
        <v>3406455.5999999996</v>
      </c>
    </row>
    <row r="82" spans="1:9" ht="30" customHeight="1">
      <c r="A82" s="388" t="s">
        <v>356</v>
      </c>
      <c r="B82" s="391"/>
      <c r="C82" s="380"/>
      <c r="D82" s="390" t="s">
        <v>333</v>
      </c>
      <c r="E82" s="382"/>
      <c r="F82" s="383"/>
      <c r="G82" s="383">
        <f t="shared" si="6"/>
        <v>922126.8</v>
      </c>
      <c r="H82" s="383">
        <f t="shared" si="6"/>
        <v>2484328.8</v>
      </c>
      <c r="I82" s="383">
        <f t="shared" si="6"/>
        <v>3406455.5999999996</v>
      </c>
    </row>
    <row r="83" spans="1:9" ht="90.75" customHeight="1">
      <c r="A83" s="481" t="s">
        <v>404</v>
      </c>
      <c r="B83" s="426"/>
      <c r="C83" s="304"/>
      <c r="D83" s="478" t="s">
        <v>403</v>
      </c>
      <c r="E83" s="423"/>
      <c r="F83" s="259">
        <f>F84+F86</f>
        <v>0</v>
      </c>
      <c r="G83" s="259">
        <f>G84+G88</f>
        <v>922126.8</v>
      </c>
      <c r="H83" s="259">
        <f>H84+H86</f>
        <v>2484328.8</v>
      </c>
      <c r="I83" s="259">
        <f>I84+I86+I88</f>
        <v>3406455.5999999996</v>
      </c>
    </row>
    <row r="84" spans="1:9" ht="90" customHeight="1">
      <c r="A84" s="481" t="s">
        <v>404</v>
      </c>
      <c r="B84" s="426"/>
      <c r="C84" s="304"/>
      <c r="D84" s="478" t="s">
        <v>402</v>
      </c>
      <c r="E84" s="423"/>
      <c r="F84" s="259"/>
      <c r="G84" s="259">
        <f>G85</f>
        <v>752126.8</v>
      </c>
      <c r="H84" s="259">
        <f>H85</f>
        <v>0</v>
      </c>
      <c r="I84" s="259">
        <f>I85</f>
        <v>752126.8</v>
      </c>
    </row>
    <row r="85" spans="1:9" ht="57" customHeight="1">
      <c r="A85" s="481" t="s">
        <v>157</v>
      </c>
      <c r="B85" s="426"/>
      <c r="C85" s="304"/>
      <c r="D85" s="479"/>
      <c r="E85" s="423">
        <v>200</v>
      </c>
      <c r="F85" s="259"/>
      <c r="G85" s="259">
        <v>752126.8</v>
      </c>
      <c r="H85" s="259">
        <v>0</v>
      </c>
      <c r="I85" s="259">
        <f>F85+G85+H85</f>
        <v>752126.8</v>
      </c>
    </row>
    <row r="86" spans="1:9" ht="85.5" customHeight="1">
      <c r="A86" s="481" t="s">
        <v>405</v>
      </c>
      <c r="B86" s="426"/>
      <c r="C86" s="304"/>
      <c r="D86" s="478" t="s">
        <v>414</v>
      </c>
      <c r="E86" s="423"/>
      <c r="F86" s="259"/>
      <c r="G86" s="259"/>
      <c r="H86" s="259">
        <f>H87</f>
        <v>2484328.8</v>
      </c>
      <c r="I86" s="259">
        <f>I87</f>
        <v>2484328.8</v>
      </c>
    </row>
    <row r="87" spans="1:9" ht="54" customHeight="1">
      <c r="A87" s="481" t="s">
        <v>157</v>
      </c>
      <c r="B87" s="426"/>
      <c r="C87" s="304"/>
      <c r="D87" s="479"/>
      <c r="E87" s="423">
        <v>200</v>
      </c>
      <c r="F87" s="259"/>
      <c r="G87" s="259"/>
      <c r="H87" s="259">
        <v>2484328.8</v>
      </c>
      <c r="I87" s="259">
        <f>H87</f>
        <v>2484328.8</v>
      </c>
    </row>
    <row r="88" spans="1:9" ht="90.75" customHeight="1">
      <c r="A88" s="481" t="s">
        <v>419</v>
      </c>
      <c r="B88" s="426"/>
      <c r="C88" s="304"/>
      <c r="D88" s="478" t="s">
        <v>407</v>
      </c>
      <c r="E88" s="423"/>
      <c r="F88" s="259"/>
      <c r="G88" s="259">
        <f>G89</f>
        <v>170000</v>
      </c>
      <c r="H88" s="259">
        <f>H89</f>
        <v>0</v>
      </c>
      <c r="I88" s="259">
        <f>I89</f>
        <v>170000</v>
      </c>
    </row>
    <row r="89" spans="1:9" ht="54" customHeight="1">
      <c r="A89" s="481" t="s">
        <v>157</v>
      </c>
      <c r="B89" s="426"/>
      <c r="C89" s="304"/>
      <c r="D89" s="479"/>
      <c r="E89" s="423">
        <v>200</v>
      </c>
      <c r="F89" s="259"/>
      <c r="G89" s="259">
        <v>170000</v>
      </c>
      <c r="H89" s="259">
        <v>0</v>
      </c>
      <c r="I89" s="259">
        <f>G89</f>
        <v>170000</v>
      </c>
    </row>
    <row r="90" spans="1:9" ht="55.5" customHeight="1">
      <c r="A90" s="399" t="s">
        <v>178</v>
      </c>
      <c r="B90" s="400"/>
      <c r="C90" s="401"/>
      <c r="D90" s="402" t="s">
        <v>203</v>
      </c>
      <c r="E90" s="403"/>
      <c r="F90" s="404"/>
      <c r="G90" s="404">
        <f aca="true" t="shared" si="7" ref="G90:I91">G91</f>
        <v>9529221.6</v>
      </c>
      <c r="H90" s="404">
        <f t="shared" si="7"/>
        <v>12673507.870000001</v>
      </c>
      <c r="I90" s="404">
        <f t="shared" si="7"/>
        <v>22202729.47</v>
      </c>
    </row>
    <row r="91" spans="1:9" ht="74.25" customHeight="1">
      <c r="A91" s="379" t="s">
        <v>365</v>
      </c>
      <c r="B91" s="385"/>
      <c r="C91" s="386"/>
      <c r="D91" s="381" t="s">
        <v>204</v>
      </c>
      <c r="E91" s="406"/>
      <c r="F91" s="384"/>
      <c r="G91" s="384">
        <f t="shared" si="7"/>
        <v>9529221.6</v>
      </c>
      <c r="H91" s="384">
        <f t="shared" si="7"/>
        <v>12673507.870000001</v>
      </c>
      <c r="I91" s="384">
        <f t="shared" si="7"/>
        <v>22202729.47</v>
      </c>
    </row>
    <row r="92" spans="1:9" ht="80.25" customHeight="1">
      <c r="A92" s="247" t="s">
        <v>205</v>
      </c>
      <c r="B92" s="245"/>
      <c r="C92" s="256"/>
      <c r="D92" s="257" t="s">
        <v>206</v>
      </c>
      <c r="E92" s="258"/>
      <c r="F92" s="259">
        <f>F93+F95+F99+F101</f>
        <v>0</v>
      </c>
      <c r="G92" s="259">
        <f>G93+G95+G99+G101+G103</f>
        <v>9529221.6</v>
      </c>
      <c r="H92" s="259">
        <f>H93+H95+H99+H101+H103+H105+H97</f>
        <v>12673507.870000001</v>
      </c>
      <c r="I92" s="259">
        <f>I93+I95+I99+I101+I103+I105+I97</f>
        <v>22202729.47</v>
      </c>
    </row>
    <row r="93" spans="1:9" ht="89.25" customHeight="1">
      <c r="A93" s="247" t="s">
        <v>377</v>
      </c>
      <c r="B93" s="471"/>
      <c r="C93" s="256"/>
      <c r="D93" s="257" t="s">
        <v>207</v>
      </c>
      <c r="E93" s="258"/>
      <c r="F93" s="259"/>
      <c r="G93" s="259"/>
      <c r="H93" s="259">
        <f>H94</f>
        <v>9595180.48</v>
      </c>
      <c r="I93" s="259">
        <f>I94</f>
        <v>9595180.48</v>
      </c>
    </row>
    <row r="94" spans="1:9" s="255" customFormat="1" ht="45">
      <c r="A94" s="247" t="s">
        <v>157</v>
      </c>
      <c r="B94" s="257" t="s">
        <v>153</v>
      </c>
      <c r="C94" s="258"/>
      <c r="D94" s="257"/>
      <c r="E94" s="258">
        <v>200</v>
      </c>
      <c r="F94" s="259"/>
      <c r="G94" s="259"/>
      <c r="H94" s="259">
        <v>9595180.48</v>
      </c>
      <c r="I94" s="259">
        <f>H94</f>
        <v>9595180.48</v>
      </c>
    </row>
    <row r="95" spans="1:9" ht="30">
      <c r="A95" s="247" t="s">
        <v>226</v>
      </c>
      <c r="C95" s="258"/>
      <c r="D95" s="257" t="s">
        <v>227</v>
      </c>
      <c r="E95" s="258"/>
      <c r="F95" s="259"/>
      <c r="G95" s="259"/>
      <c r="H95" s="259">
        <f>H96</f>
        <v>2466956.99</v>
      </c>
      <c r="I95" s="259">
        <f>H95</f>
        <v>2466956.99</v>
      </c>
    </row>
    <row r="96" spans="1:9" ht="45">
      <c r="A96" s="247" t="s">
        <v>157</v>
      </c>
      <c r="B96" s="344"/>
      <c r="C96" s="243"/>
      <c r="D96" s="344"/>
      <c r="E96" s="258">
        <v>200</v>
      </c>
      <c r="F96" s="259"/>
      <c r="G96" s="259"/>
      <c r="H96" s="259">
        <v>2466956.99</v>
      </c>
      <c r="I96" s="259">
        <f>H96</f>
        <v>2466956.99</v>
      </c>
    </row>
    <row r="97" spans="1:9" ht="52.5" customHeight="1">
      <c r="A97" s="247" t="s">
        <v>420</v>
      </c>
      <c r="B97" s="344"/>
      <c r="C97" s="280"/>
      <c r="D97" s="257" t="s">
        <v>421</v>
      </c>
      <c r="E97" s="258"/>
      <c r="F97" s="259"/>
      <c r="G97" s="259"/>
      <c r="H97" s="259">
        <f>H98</f>
        <v>34037.4</v>
      </c>
      <c r="I97" s="259">
        <f>I98</f>
        <v>34037.4</v>
      </c>
    </row>
    <row r="98" spans="1:9" ht="52.5" customHeight="1">
      <c r="A98" s="247" t="s">
        <v>157</v>
      </c>
      <c r="B98" s="293"/>
      <c r="C98" s="280"/>
      <c r="D98" s="257"/>
      <c r="E98" s="258">
        <v>200</v>
      </c>
      <c r="F98" s="259"/>
      <c r="G98" s="259"/>
      <c r="H98" s="259">
        <v>34037.4</v>
      </c>
      <c r="I98" s="259">
        <f>H98</f>
        <v>34037.4</v>
      </c>
    </row>
    <row r="99" spans="1:9" ht="45">
      <c r="A99" s="247" t="s">
        <v>257</v>
      </c>
      <c r="B99" s="293"/>
      <c r="C99" s="280"/>
      <c r="D99" s="257" t="s">
        <v>258</v>
      </c>
      <c r="E99" s="258"/>
      <c r="F99" s="259"/>
      <c r="G99" s="259"/>
      <c r="H99" s="259">
        <f>H100</f>
        <v>277612</v>
      </c>
      <c r="I99" s="259">
        <f>I100</f>
        <v>277612</v>
      </c>
    </row>
    <row r="100" spans="1:9" ht="45">
      <c r="A100" s="247" t="s">
        <v>157</v>
      </c>
      <c r="B100" s="293"/>
      <c r="C100" s="280"/>
      <c r="D100" s="257"/>
      <c r="E100" s="258">
        <v>200</v>
      </c>
      <c r="F100" s="259"/>
      <c r="G100" s="259"/>
      <c r="H100" s="259">
        <v>277612</v>
      </c>
      <c r="I100" s="259">
        <f>H100</f>
        <v>277612</v>
      </c>
    </row>
    <row r="101" spans="1:9" ht="33" customHeight="1">
      <c r="A101" s="247" t="s">
        <v>226</v>
      </c>
      <c r="B101" s="293"/>
      <c r="C101" s="280"/>
      <c r="D101" s="257" t="s">
        <v>256</v>
      </c>
      <c r="E101" s="258"/>
      <c r="F101" s="259"/>
      <c r="G101" s="259">
        <f>G102</f>
        <v>4915490.6</v>
      </c>
      <c r="H101" s="259"/>
      <c r="I101" s="259">
        <f>I102</f>
        <v>4915490.6</v>
      </c>
    </row>
    <row r="102" spans="1:9" ht="45">
      <c r="A102" s="247" t="s">
        <v>157</v>
      </c>
      <c r="B102" s="293"/>
      <c r="C102" s="280"/>
      <c r="D102" s="257"/>
      <c r="E102" s="258">
        <v>200</v>
      </c>
      <c r="F102" s="259"/>
      <c r="G102" s="259">
        <v>4915490.6</v>
      </c>
      <c r="H102" s="259"/>
      <c r="I102" s="259">
        <f>G102</f>
        <v>4915490.6</v>
      </c>
    </row>
    <row r="103" spans="1:9" ht="75.75" customHeight="1">
      <c r="A103" s="247" t="s">
        <v>343</v>
      </c>
      <c r="B103" s="293"/>
      <c r="C103" s="280"/>
      <c r="D103" s="257" t="s">
        <v>347</v>
      </c>
      <c r="E103" s="258"/>
      <c r="F103" s="259"/>
      <c r="G103" s="259">
        <f>G104</f>
        <v>4613731</v>
      </c>
      <c r="H103" s="259"/>
      <c r="I103" s="259">
        <f>I104</f>
        <v>4613731</v>
      </c>
    </row>
    <row r="104" spans="1:9" ht="45">
      <c r="A104" s="247" t="s">
        <v>157</v>
      </c>
      <c r="B104" s="293"/>
      <c r="C104" s="280"/>
      <c r="D104" s="257"/>
      <c r="E104" s="258">
        <v>200</v>
      </c>
      <c r="F104" s="259"/>
      <c r="G104" s="259">
        <v>4613731</v>
      </c>
      <c r="H104" s="259"/>
      <c r="I104" s="259">
        <f>G104</f>
        <v>4613731</v>
      </c>
    </row>
    <row r="105" spans="1:9" ht="90.75" customHeight="1">
      <c r="A105" s="247" t="s">
        <v>378</v>
      </c>
      <c r="B105" s="293"/>
      <c r="C105" s="280"/>
      <c r="D105" s="257" t="s">
        <v>345</v>
      </c>
      <c r="E105" s="258"/>
      <c r="F105" s="259"/>
      <c r="G105" s="259">
        <f>G106</f>
        <v>0</v>
      </c>
      <c r="H105" s="259">
        <f>H106</f>
        <v>299721</v>
      </c>
      <c r="I105" s="259">
        <f>I106</f>
        <v>299721</v>
      </c>
    </row>
    <row r="106" spans="1:9" ht="48" customHeight="1">
      <c r="A106" s="247" t="s">
        <v>157</v>
      </c>
      <c r="B106" s="293"/>
      <c r="C106" s="280"/>
      <c r="D106" s="257"/>
      <c r="E106" s="258">
        <v>200</v>
      </c>
      <c r="F106" s="259"/>
      <c r="G106" s="259"/>
      <c r="H106" s="259">
        <v>299721</v>
      </c>
      <c r="I106" s="259">
        <f>H106</f>
        <v>299721</v>
      </c>
    </row>
    <row r="107" spans="1:10" s="287" customFormat="1" ht="21.75" customHeight="1">
      <c r="A107" s="282" t="s">
        <v>41</v>
      </c>
      <c r="B107" s="288"/>
      <c r="C107" s="283" t="s">
        <v>40</v>
      </c>
      <c r="D107" s="284"/>
      <c r="E107" s="285"/>
      <c r="F107" s="286"/>
      <c r="G107" s="286"/>
      <c r="H107" s="286">
        <f>H108</f>
        <v>1115924.72</v>
      </c>
      <c r="I107" s="286">
        <f>H107</f>
        <v>1115924.72</v>
      </c>
      <c r="J107" s="516"/>
    </row>
    <row r="108" spans="1:10" s="3" customFormat="1" ht="72.75" customHeight="1">
      <c r="A108" s="334" t="str">
        <f>'РАСХ 2022 по целевым статьям'!G56</f>
        <v>Муниципальная программа "Обеспечение качественными коммунальными услугами населения Ивняковского сельского поселения"</v>
      </c>
      <c r="B108" s="472"/>
      <c r="C108" s="405"/>
      <c r="D108" s="305" t="s">
        <v>285</v>
      </c>
      <c r="E108" s="407"/>
      <c r="F108" s="408"/>
      <c r="G108" s="409"/>
      <c r="H108" s="398">
        <f>H109</f>
        <v>1115924.72</v>
      </c>
      <c r="I108" s="398">
        <f>I109</f>
        <v>1115924.72</v>
      </c>
      <c r="J108" s="255"/>
    </row>
    <row r="109" spans="1:10" s="414" customFormat="1" ht="75" customHeight="1">
      <c r="A109" s="410" t="s">
        <v>361</v>
      </c>
      <c r="B109" s="389"/>
      <c r="C109" s="411" t="s">
        <v>153</v>
      </c>
      <c r="D109" s="397" t="s">
        <v>286</v>
      </c>
      <c r="E109" s="412"/>
      <c r="F109" s="413"/>
      <c r="G109" s="413"/>
      <c r="H109" s="383">
        <f>H110</f>
        <v>1115924.72</v>
      </c>
      <c r="I109" s="383">
        <f>I110</f>
        <v>1115924.72</v>
      </c>
      <c r="J109" s="516"/>
    </row>
    <row r="110" spans="1:9" ht="43.5" customHeight="1">
      <c r="A110" s="415" t="s">
        <v>311</v>
      </c>
      <c r="B110" s="416"/>
      <c r="C110" s="417"/>
      <c r="D110" s="416" t="s">
        <v>287</v>
      </c>
      <c r="E110" s="277"/>
      <c r="F110" s="254"/>
      <c r="G110" s="254"/>
      <c r="H110" s="254">
        <f>H111+H113</f>
        <v>1115924.72</v>
      </c>
      <c r="I110" s="254">
        <f>I111+I113</f>
        <v>1115924.72</v>
      </c>
    </row>
    <row r="111" spans="1:9" ht="46.5" customHeight="1">
      <c r="A111" s="247" t="s">
        <v>269</v>
      </c>
      <c r="C111" s="253"/>
      <c r="D111" s="257" t="s">
        <v>288</v>
      </c>
      <c r="E111" s="277"/>
      <c r="F111" s="254"/>
      <c r="G111" s="254"/>
      <c r="H111" s="259">
        <f>H112</f>
        <v>1051436.72</v>
      </c>
      <c r="I111" s="259">
        <f>I112</f>
        <v>1051436.72</v>
      </c>
    </row>
    <row r="112" spans="1:9" ht="46.5" customHeight="1">
      <c r="A112" s="247" t="s">
        <v>157</v>
      </c>
      <c r="B112" s="252"/>
      <c r="C112" s="253"/>
      <c r="D112" s="254"/>
      <c r="E112" s="277">
        <v>200</v>
      </c>
      <c r="F112" s="254"/>
      <c r="G112" s="254"/>
      <c r="H112" s="259">
        <v>1051436.72</v>
      </c>
      <c r="I112" s="254">
        <f>H112</f>
        <v>1051436.72</v>
      </c>
    </row>
    <row r="113" spans="1:9" ht="44.25" customHeight="1">
      <c r="A113" s="308" t="s">
        <v>271</v>
      </c>
      <c r="B113" s="456"/>
      <c r="C113" s="418"/>
      <c r="D113" s="257" t="s">
        <v>290</v>
      </c>
      <c r="E113" s="254"/>
      <c r="F113" s="254"/>
      <c r="G113" s="254"/>
      <c r="H113" s="254">
        <f>H114</f>
        <v>64488</v>
      </c>
      <c r="I113" s="254">
        <f>H113</f>
        <v>64488</v>
      </c>
    </row>
    <row r="114" spans="1:9" ht="42" customHeight="1">
      <c r="A114" s="247" t="s">
        <v>157</v>
      </c>
      <c r="B114" s="293"/>
      <c r="C114" s="258"/>
      <c r="D114" s="257" t="s">
        <v>153</v>
      </c>
      <c r="E114" s="278">
        <v>200</v>
      </c>
      <c r="F114" s="262"/>
      <c r="G114" s="276"/>
      <c r="H114" s="259">
        <v>64488</v>
      </c>
      <c r="I114" s="254">
        <f>H114</f>
        <v>64488</v>
      </c>
    </row>
    <row r="115" spans="1:9" ht="23.25" customHeight="1">
      <c r="A115" s="270" t="s">
        <v>225</v>
      </c>
      <c r="B115" s="264"/>
      <c r="C115" s="265" t="s">
        <v>189</v>
      </c>
      <c r="D115" s="266"/>
      <c r="E115" s="279"/>
      <c r="F115" s="268"/>
      <c r="G115" s="268"/>
      <c r="H115" s="268">
        <f>H116</f>
        <v>659180.1699999999</v>
      </c>
      <c r="I115" s="268">
        <f>I116</f>
        <v>659180.1699999999</v>
      </c>
    </row>
    <row r="116" spans="1:9" ht="72" customHeight="1">
      <c r="A116" s="334" t="str">
        <f>'РАСХ 2022 по целевым статьям'!G56</f>
        <v>Муниципальная программа "Обеспечение качественными коммунальными услугами населения Ивняковского сельского поселения"</v>
      </c>
      <c r="B116" s="472"/>
      <c r="C116" s="405"/>
      <c r="D116" s="305" t="s">
        <v>285</v>
      </c>
      <c r="E116" s="419"/>
      <c r="F116" s="345"/>
      <c r="G116" s="345"/>
      <c r="H116" s="345">
        <f>H117</f>
        <v>659180.1699999999</v>
      </c>
      <c r="I116" s="345">
        <f>I117</f>
        <v>659180.1699999999</v>
      </c>
    </row>
    <row r="117" spans="1:9" ht="61.5" customHeight="1">
      <c r="A117" s="410" t="s">
        <v>361</v>
      </c>
      <c r="B117" s="389"/>
      <c r="C117" s="411" t="s">
        <v>153</v>
      </c>
      <c r="D117" s="397" t="s">
        <v>286</v>
      </c>
      <c r="E117" s="412"/>
      <c r="F117" s="413"/>
      <c r="G117" s="413"/>
      <c r="H117" s="384">
        <f>H118+H121</f>
        <v>659180.1699999999</v>
      </c>
      <c r="I117" s="384">
        <f>I118+I121</f>
        <v>659180.1699999999</v>
      </c>
    </row>
    <row r="118" spans="1:9" ht="32.25" customHeight="1">
      <c r="A118" s="421" t="s">
        <v>201</v>
      </c>
      <c r="B118" s="420"/>
      <c r="C118" s="417"/>
      <c r="D118" s="416" t="s">
        <v>287</v>
      </c>
      <c r="E118" s="277"/>
      <c r="F118" s="254"/>
      <c r="G118" s="254"/>
      <c r="H118" s="259">
        <f>H119</f>
        <v>176068.83</v>
      </c>
      <c r="I118" s="259">
        <f>I119</f>
        <v>176068.83</v>
      </c>
    </row>
    <row r="119" spans="1:9" ht="32.25" customHeight="1">
      <c r="A119" s="422" t="s">
        <v>270</v>
      </c>
      <c r="B119" s="293"/>
      <c r="C119" s="281"/>
      <c r="D119" s="257" t="s">
        <v>289</v>
      </c>
      <c r="E119" s="275"/>
      <c r="F119" s="254"/>
      <c r="G119" s="254"/>
      <c r="H119" s="254">
        <f>H120</f>
        <v>176068.83</v>
      </c>
      <c r="I119" s="254">
        <f>I120</f>
        <v>176068.83</v>
      </c>
    </row>
    <row r="120" spans="1:9" ht="45">
      <c r="A120" s="369" t="s">
        <v>157</v>
      </c>
      <c r="B120" s="293"/>
      <c r="C120" s="281"/>
      <c r="D120" s="257"/>
      <c r="E120" s="258">
        <v>200</v>
      </c>
      <c r="F120" s="254"/>
      <c r="G120" s="254"/>
      <c r="H120" s="254">
        <v>176068.83</v>
      </c>
      <c r="I120" s="254">
        <f>H120</f>
        <v>176068.83</v>
      </c>
    </row>
    <row r="121" spans="1:9" ht="76.5" customHeight="1">
      <c r="A121" s="246" t="s">
        <v>312</v>
      </c>
      <c r="B121" s="292"/>
      <c r="C121" s="304"/>
      <c r="D121" s="252" t="s">
        <v>291</v>
      </c>
      <c r="E121" s="253"/>
      <c r="F121" s="259"/>
      <c r="G121" s="259"/>
      <c r="H121" s="259">
        <f>H122+H124</f>
        <v>483111.33999999997</v>
      </c>
      <c r="I121" s="259">
        <f>I122+I124</f>
        <v>483111.33999999997</v>
      </c>
    </row>
    <row r="122" spans="1:9" ht="31.5" customHeight="1">
      <c r="A122" s="247" t="s">
        <v>272</v>
      </c>
      <c r="B122" s="292"/>
      <c r="C122" s="304"/>
      <c r="D122" s="257" t="s">
        <v>292</v>
      </c>
      <c r="E122" s="258"/>
      <c r="F122" s="259"/>
      <c r="G122" s="259"/>
      <c r="H122" s="259">
        <f>H123</f>
        <v>183111.34</v>
      </c>
      <c r="I122" s="259">
        <f>I123</f>
        <v>183111.34</v>
      </c>
    </row>
    <row r="123" spans="1:9" ht="48" customHeight="1">
      <c r="A123" s="247" t="s">
        <v>157</v>
      </c>
      <c r="B123" s="292"/>
      <c r="C123" s="304"/>
      <c r="D123" s="257"/>
      <c r="E123" s="258">
        <v>200</v>
      </c>
      <c r="F123" s="259"/>
      <c r="G123" s="259"/>
      <c r="H123" s="259">
        <v>183111.34</v>
      </c>
      <c r="I123" s="259">
        <f>H123</f>
        <v>183111.34</v>
      </c>
    </row>
    <row r="124" spans="1:9" ht="41.25" customHeight="1">
      <c r="A124" s="247" t="s">
        <v>255</v>
      </c>
      <c r="B124" s="292"/>
      <c r="C124" s="304"/>
      <c r="D124" s="257" t="s">
        <v>293</v>
      </c>
      <c r="E124" s="258"/>
      <c r="F124" s="259"/>
      <c r="G124" s="259"/>
      <c r="H124" s="259">
        <f>H125</f>
        <v>300000</v>
      </c>
      <c r="I124" s="259">
        <f>I125</f>
        <v>300000</v>
      </c>
    </row>
    <row r="125" spans="1:9" ht="51.75" customHeight="1">
      <c r="A125" s="247" t="s">
        <v>157</v>
      </c>
      <c r="B125" s="292"/>
      <c r="C125" s="304"/>
      <c r="D125" s="257"/>
      <c r="E125" s="258">
        <v>200</v>
      </c>
      <c r="F125" s="259"/>
      <c r="G125" s="259"/>
      <c r="H125" s="259">
        <v>300000</v>
      </c>
      <c r="I125" s="259">
        <f>H125</f>
        <v>300000</v>
      </c>
    </row>
    <row r="126" spans="1:9" ht="23.25" customHeight="1">
      <c r="A126" s="270" t="s">
        <v>43</v>
      </c>
      <c r="B126" s="264"/>
      <c r="C126" s="265" t="s">
        <v>42</v>
      </c>
      <c r="D126" s="266"/>
      <c r="E126" s="267"/>
      <c r="F126" s="268">
        <f>F146+F127</f>
        <v>5513793</v>
      </c>
      <c r="G126" s="268">
        <f>G146+G127</f>
        <v>8445553.2</v>
      </c>
      <c r="H126" s="268">
        <f>H146+H127</f>
        <v>16558764.229999999</v>
      </c>
      <c r="I126" s="268">
        <f>I146+I127</f>
        <v>30518110.43</v>
      </c>
    </row>
    <row r="127" spans="1:9" ht="48.75" customHeight="1">
      <c r="A127" s="334" t="s">
        <v>331</v>
      </c>
      <c r="B127" s="476"/>
      <c r="C127" s="477"/>
      <c r="D127" s="305" t="s">
        <v>332</v>
      </c>
      <c r="E127" s="459"/>
      <c r="F127" s="398">
        <f aca="true" t="shared" si="8" ref="F127:G130">F128</f>
        <v>5513793</v>
      </c>
      <c r="G127" s="398">
        <f t="shared" si="8"/>
        <v>8445553.2</v>
      </c>
      <c r="H127" s="398">
        <f>H128</f>
        <v>3660096.4499999997</v>
      </c>
      <c r="I127" s="398">
        <f>I128</f>
        <v>17619442.65</v>
      </c>
    </row>
    <row r="128" spans="1:9" ht="46.5" customHeight="1">
      <c r="A128" s="388" t="s">
        <v>356</v>
      </c>
      <c r="B128" s="391"/>
      <c r="C128" s="380"/>
      <c r="D128" s="390" t="s">
        <v>333</v>
      </c>
      <c r="E128" s="382"/>
      <c r="F128" s="383">
        <f>F129+F134+F139</f>
        <v>5513793</v>
      </c>
      <c r="G128" s="383">
        <f>G129+G134+G139</f>
        <v>8445553.2</v>
      </c>
      <c r="H128" s="383">
        <f>H129+H134+H139</f>
        <v>3660096.4499999997</v>
      </c>
      <c r="I128" s="383">
        <f>I129+I134+I139</f>
        <v>17619442.65</v>
      </c>
    </row>
    <row r="129" spans="1:9" ht="52.5" customHeight="1">
      <c r="A129" s="425" t="s">
        <v>408</v>
      </c>
      <c r="B129" s="480"/>
      <c r="C129" s="423"/>
      <c r="D129" s="426" t="s">
        <v>353</v>
      </c>
      <c r="E129" s="250"/>
      <c r="F129" s="259">
        <f t="shared" si="8"/>
        <v>5513793</v>
      </c>
      <c r="G129" s="259">
        <f t="shared" si="8"/>
        <v>229742</v>
      </c>
      <c r="H129" s="259">
        <f>H130+H132</f>
        <v>924477.25</v>
      </c>
      <c r="I129" s="259">
        <f>I130+I132</f>
        <v>6668012.25</v>
      </c>
    </row>
    <row r="130" spans="1:9" ht="36.75" customHeight="1">
      <c r="A130" s="481" t="s">
        <v>336</v>
      </c>
      <c r="B130" s="480"/>
      <c r="C130" s="482"/>
      <c r="D130" s="478" t="s">
        <v>337</v>
      </c>
      <c r="E130" s="250"/>
      <c r="F130" s="259">
        <f t="shared" si="8"/>
        <v>5513793</v>
      </c>
      <c r="G130" s="259">
        <f t="shared" si="8"/>
        <v>229742</v>
      </c>
      <c r="H130" s="259">
        <f>H131</f>
        <v>373116</v>
      </c>
      <c r="I130" s="259">
        <f>I131</f>
        <v>6116651</v>
      </c>
    </row>
    <row r="131" spans="1:9" ht="57" customHeight="1">
      <c r="A131" s="481" t="s">
        <v>157</v>
      </c>
      <c r="B131" s="483"/>
      <c r="C131" s="243"/>
      <c r="D131" s="479"/>
      <c r="E131" s="484">
        <v>200</v>
      </c>
      <c r="F131" s="259">
        <v>5513793</v>
      </c>
      <c r="G131" s="259">
        <v>229742</v>
      </c>
      <c r="H131" s="259">
        <v>373116</v>
      </c>
      <c r="I131" s="259">
        <f>F131+G131+H131</f>
        <v>6116651</v>
      </c>
    </row>
    <row r="132" spans="1:9" ht="66" customHeight="1">
      <c r="A132" s="425" t="s">
        <v>395</v>
      </c>
      <c r="B132" s="483"/>
      <c r="C132" s="429"/>
      <c r="D132" s="426" t="s">
        <v>396</v>
      </c>
      <c r="E132" s="484"/>
      <c r="F132" s="254"/>
      <c r="G132" s="254"/>
      <c r="H132" s="254">
        <f>H133</f>
        <v>551361.25</v>
      </c>
      <c r="I132" s="254">
        <f>I133</f>
        <v>551361.25</v>
      </c>
    </row>
    <row r="133" spans="1:9" ht="57" customHeight="1">
      <c r="A133" s="481" t="s">
        <v>157</v>
      </c>
      <c r="B133" s="483"/>
      <c r="C133" s="280"/>
      <c r="D133" s="479"/>
      <c r="E133" s="484">
        <v>200</v>
      </c>
      <c r="F133" s="259"/>
      <c r="G133" s="259"/>
      <c r="H133" s="259">
        <v>551361.25</v>
      </c>
      <c r="I133" s="259">
        <f>H133</f>
        <v>551361.25</v>
      </c>
    </row>
    <row r="134" spans="1:9" ht="36" customHeight="1">
      <c r="A134" s="481" t="s">
        <v>409</v>
      </c>
      <c r="B134" s="483"/>
      <c r="C134" s="280"/>
      <c r="D134" s="426" t="s">
        <v>335</v>
      </c>
      <c r="E134" s="484"/>
      <c r="F134" s="259"/>
      <c r="G134" s="259">
        <f>G137+G135</f>
        <v>1045000</v>
      </c>
      <c r="H134" s="259">
        <f>H135+H137</f>
        <v>1387974.8</v>
      </c>
      <c r="I134" s="259">
        <f>I135+I137</f>
        <v>2432974.8</v>
      </c>
    </row>
    <row r="135" spans="1:9" ht="96" customHeight="1">
      <c r="A135" s="481" t="s">
        <v>399</v>
      </c>
      <c r="B135" s="483"/>
      <c r="C135" s="280"/>
      <c r="D135" s="426" t="s">
        <v>398</v>
      </c>
      <c r="E135" s="484"/>
      <c r="F135" s="259"/>
      <c r="G135" s="259"/>
      <c r="H135" s="259">
        <f>H136</f>
        <v>1387974.8</v>
      </c>
      <c r="I135" s="259">
        <f>I136</f>
        <v>1387974.8</v>
      </c>
    </row>
    <row r="136" spans="1:9" ht="51" customHeight="1">
      <c r="A136" s="481" t="s">
        <v>157</v>
      </c>
      <c r="B136" s="483"/>
      <c r="C136" s="280"/>
      <c r="D136" s="479"/>
      <c r="E136" s="484">
        <v>200</v>
      </c>
      <c r="F136" s="259"/>
      <c r="G136" s="259"/>
      <c r="H136" s="259">
        <v>1387974.8</v>
      </c>
      <c r="I136" s="259">
        <f>H136</f>
        <v>1387974.8</v>
      </c>
    </row>
    <row r="137" spans="1:9" ht="84" customHeight="1">
      <c r="A137" s="481" t="s">
        <v>400</v>
      </c>
      <c r="B137" s="483"/>
      <c r="C137" s="280"/>
      <c r="D137" s="426" t="s">
        <v>401</v>
      </c>
      <c r="E137" s="484"/>
      <c r="F137" s="259"/>
      <c r="G137" s="259">
        <f>G138</f>
        <v>1045000</v>
      </c>
      <c r="H137" s="259">
        <f>H138</f>
        <v>0</v>
      </c>
      <c r="I137" s="259">
        <f>I138</f>
        <v>1045000</v>
      </c>
    </row>
    <row r="138" spans="1:9" ht="57" customHeight="1">
      <c r="A138" s="481" t="s">
        <v>157</v>
      </c>
      <c r="B138" s="483"/>
      <c r="C138" s="280"/>
      <c r="D138" s="479"/>
      <c r="E138" s="484">
        <v>200</v>
      </c>
      <c r="F138" s="259"/>
      <c r="G138" s="259">
        <v>1045000</v>
      </c>
      <c r="H138" s="259"/>
      <c r="I138" s="259">
        <f>G138</f>
        <v>1045000</v>
      </c>
    </row>
    <row r="139" spans="1:10" ht="81" customHeight="1">
      <c r="A139" s="481" t="s">
        <v>404</v>
      </c>
      <c r="B139" s="483"/>
      <c r="C139" s="280"/>
      <c r="D139" s="478" t="s">
        <v>403</v>
      </c>
      <c r="E139" s="484"/>
      <c r="F139" s="259">
        <f>F140+F142</f>
        <v>0</v>
      </c>
      <c r="G139" s="259">
        <f>G140+G142+G144</f>
        <v>7170811.2</v>
      </c>
      <c r="H139" s="259">
        <f>H140+H142+H144</f>
        <v>1347644.4</v>
      </c>
      <c r="I139" s="259">
        <f>I140+I142+I144</f>
        <v>8518455.6</v>
      </c>
      <c r="J139" s="511"/>
    </row>
    <row r="140" spans="1:9" ht="93" customHeight="1">
      <c r="A140" s="481" t="s">
        <v>404</v>
      </c>
      <c r="B140" s="483"/>
      <c r="C140" s="280"/>
      <c r="D140" s="478" t="s">
        <v>402</v>
      </c>
      <c r="E140" s="484"/>
      <c r="F140" s="259"/>
      <c r="G140" s="259">
        <f>G141</f>
        <v>6690811.2</v>
      </c>
      <c r="H140" s="259"/>
      <c r="I140" s="259">
        <f>I141</f>
        <v>6690811.2</v>
      </c>
    </row>
    <row r="141" spans="1:10" ht="57" customHeight="1">
      <c r="A141" s="481" t="s">
        <v>157</v>
      </c>
      <c r="B141" s="483"/>
      <c r="C141" s="280"/>
      <c r="D141" s="479"/>
      <c r="E141" s="484">
        <v>200</v>
      </c>
      <c r="F141" s="259"/>
      <c r="G141" s="259">
        <v>6690811.2</v>
      </c>
      <c r="H141" s="259"/>
      <c r="I141" s="259">
        <f>F141+G141+H141</f>
        <v>6690811.2</v>
      </c>
      <c r="J141" s="511"/>
    </row>
    <row r="142" spans="1:9" ht="84.75" customHeight="1">
      <c r="A142" s="481" t="s">
        <v>405</v>
      </c>
      <c r="B142" s="483"/>
      <c r="C142" s="280"/>
      <c r="D142" s="478" t="s">
        <v>414</v>
      </c>
      <c r="E142" s="484"/>
      <c r="F142" s="259"/>
      <c r="G142" s="259"/>
      <c r="H142" s="259">
        <f>H143</f>
        <v>1347644.4</v>
      </c>
      <c r="I142" s="259">
        <f>H142</f>
        <v>1347644.4</v>
      </c>
    </row>
    <row r="143" spans="1:10" ht="57" customHeight="1">
      <c r="A143" s="481" t="s">
        <v>157</v>
      </c>
      <c r="B143" s="483"/>
      <c r="C143" s="280"/>
      <c r="D143" s="479"/>
      <c r="E143" s="484">
        <v>200</v>
      </c>
      <c r="F143" s="259"/>
      <c r="G143" s="259"/>
      <c r="H143" s="259">
        <v>1347644.4</v>
      </c>
      <c r="I143" s="259">
        <f>H143</f>
        <v>1347644.4</v>
      </c>
      <c r="J143" s="511"/>
    </row>
    <row r="144" spans="1:9" ht="81" customHeight="1">
      <c r="A144" s="481" t="s">
        <v>406</v>
      </c>
      <c r="B144" s="483"/>
      <c r="C144" s="280"/>
      <c r="D144" s="478" t="s">
        <v>407</v>
      </c>
      <c r="E144" s="484"/>
      <c r="F144" s="259"/>
      <c r="G144" s="259">
        <f>G145</f>
        <v>480000</v>
      </c>
      <c r="H144" s="259"/>
      <c r="I144" s="259">
        <f>I145</f>
        <v>480000</v>
      </c>
    </row>
    <row r="145" spans="1:9" ht="57" customHeight="1">
      <c r="A145" s="481" t="s">
        <v>157</v>
      </c>
      <c r="B145" s="483"/>
      <c r="C145" s="280"/>
      <c r="D145" s="479"/>
      <c r="E145" s="484">
        <v>200</v>
      </c>
      <c r="F145" s="259"/>
      <c r="G145" s="259">
        <v>480000</v>
      </c>
      <c r="H145" s="259"/>
      <c r="I145" s="259">
        <f>G145</f>
        <v>480000</v>
      </c>
    </row>
    <row r="146" spans="1:9" ht="81" customHeight="1">
      <c r="A146" s="334" t="s">
        <v>390</v>
      </c>
      <c r="B146" s="472"/>
      <c r="C146" s="405"/>
      <c r="D146" s="305" t="s">
        <v>285</v>
      </c>
      <c r="E146" s="419"/>
      <c r="F146" s="345"/>
      <c r="G146" s="345">
        <f aca="true" t="shared" si="9" ref="G146:I147">G147</f>
        <v>0</v>
      </c>
      <c r="H146" s="398">
        <f>H147+H168</f>
        <v>12898667.78</v>
      </c>
      <c r="I146" s="398">
        <f>I147+I168</f>
        <v>12898667.78</v>
      </c>
    </row>
    <row r="147" spans="1:9" ht="59.25" customHeight="1">
      <c r="A147" s="410" t="s">
        <v>361</v>
      </c>
      <c r="B147" s="389"/>
      <c r="C147" s="411" t="s">
        <v>153</v>
      </c>
      <c r="D147" s="397" t="s">
        <v>286</v>
      </c>
      <c r="E147" s="412"/>
      <c r="F147" s="413"/>
      <c r="G147" s="413">
        <f t="shared" si="9"/>
        <v>0</v>
      </c>
      <c r="H147" s="413">
        <f t="shared" si="9"/>
        <v>12898667.78</v>
      </c>
      <c r="I147" s="413">
        <f t="shared" si="9"/>
        <v>12898667.78</v>
      </c>
    </row>
    <row r="148" spans="1:10" s="2" customFormat="1" ht="34.5" customHeight="1">
      <c r="A148" s="425" t="s">
        <v>273</v>
      </c>
      <c r="B148" s="201"/>
      <c r="C148" s="428"/>
      <c r="D148" s="426" t="s">
        <v>294</v>
      </c>
      <c r="E148" s="423"/>
      <c r="F148" s="424">
        <f>F149+F152+F154+F156+F158+F160+F162</f>
        <v>0</v>
      </c>
      <c r="G148" s="424">
        <f>G149+G152+G154+G156+G158+G160+G162</f>
        <v>0</v>
      </c>
      <c r="H148" s="424">
        <f>H149+H152+H154+H156+H158+H160+H162+H164+H166</f>
        <v>12898667.78</v>
      </c>
      <c r="I148" s="424">
        <f>I149+I152+I154+I156+I158+I160+I162+I164+I166</f>
        <v>12898667.78</v>
      </c>
      <c r="J148" s="518"/>
    </row>
    <row r="149" spans="1:9" ht="30">
      <c r="A149" s="369" t="s">
        <v>275</v>
      </c>
      <c r="B149" s="293"/>
      <c r="C149" s="280"/>
      <c r="D149" s="257" t="s">
        <v>296</v>
      </c>
      <c r="E149" s="258"/>
      <c r="F149" s="259"/>
      <c r="G149" s="259"/>
      <c r="H149" s="259">
        <f>H150+H151</f>
        <v>3457015.91</v>
      </c>
      <c r="I149" s="259">
        <f>I150+I151</f>
        <v>3457015.91</v>
      </c>
    </row>
    <row r="150" spans="1:12" ht="57.75" customHeight="1">
      <c r="A150" s="369" t="s">
        <v>157</v>
      </c>
      <c r="B150" s="293"/>
      <c r="C150" s="280"/>
      <c r="D150" s="257"/>
      <c r="E150" s="258">
        <v>200</v>
      </c>
      <c r="F150" s="259"/>
      <c r="G150" s="259"/>
      <c r="H150" s="259">
        <v>3456739.71</v>
      </c>
      <c r="I150" s="259">
        <f>H150</f>
        <v>3456739.71</v>
      </c>
      <c r="J150" s="517"/>
      <c r="K150" s="457"/>
      <c r="L150" s="457"/>
    </row>
    <row r="151" spans="1:12" ht="37.5" customHeight="1">
      <c r="A151" s="247" t="s">
        <v>155</v>
      </c>
      <c r="B151" s="257"/>
      <c r="C151" s="281"/>
      <c r="D151" s="257"/>
      <c r="E151" s="258">
        <v>800</v>
      </c>
      <c r="F151" s="259"/>
      <c r="G151" s="259"/>
      <c r="H151" s="259">
        <v>276.2</v>
      </c>
      <c r="I151" s="259">
        <f>H151</f>
        <v>276.2</v>
      </c>
      <c r="J151" s="517"/>
      <c r="K151" s="457"/>
      <c r="L151" s="457"/>
    </row>
    <row r="152" spans="1:9" ht="24.75" customHeight="1">
      <c r="A152" s="427" t="s">
        <v>276</v>
      </c>
      <c r="B152" s="293"/>
      <c r="C152" s="280"/>
      <c r="D152" s="257" t="s">
        <v>297</v>
      </c>
      <c r="E152" s="258"/>
      <c r="F152" s="259"/>
      <c r="G152" s="259"/>
      <c r="H152" s="261">
        <f>H153</f>
        <v>797664.34</v>
      </c>
      <c r="I152" s="261">
        <f>I153</f>
        <v>797664.34</v>
      </c>
    </row>
    <row r="153" spans="1:9" ht="45">
      <c r="A153" s="369" t="s">
        <v>157</v>
      </c>
      <c r="B153" s="293"/>
      <c r="C153" s="280"/>
      <c r="D153" s="257"/>
      <c r="E153" s="258">
        <v>200</v>
      </c>
      <c r="F153" s="259"/>
      <c r="G153" s="259"/>
      <c r="H153" s="261">
        <v>797664.34</v>
      </c>
      <c r="I153" s="261">
        <f>H153</f>
        <v>797664.34</v>
      </c>
    </row>
    <row r="154" spans="1:9" ht="36.75" customHeight="1">
      <c r="A154" s="308" t="s">
        <v>277</v>
      </c>
      <c r="B154" s="293"/>
      <c r="C154" s="280"/>
      <c r="D154" s="257" t="s">
        <v>298</v>
      </c>
      <c r="E154" s="258"/>
      <c r="F154" s="259"/>
      <c r="G154" s="259"/>
      <c r="H154" s="261">
        <f>H155</f>
        <v>355149.6</v>
      </c>
      <c r="I154" s="261">
        <f>I155</f>
        <v>355149.6</v>
      </c>
    </row>
    <row r="155" spans="1:10" s="3" customFormat="1" ht="45">
      <c r="A155" s="369" t="s">
        <v>157</v>
      </c>
      <c r="B155" s="293"/>
      <c r="C155" s="454"/>
      <c r="D155" s="257"/>
      <c r="E155" s="258">
        <v>200</v>
      </c>
      <c r="F155" s="259"/>
      <c r="G155" s="259"/>
      <c r="H155" s="261">
        <v>355149.6</v>
      </c>
      <c r="I155" s="261">
        <f>H155</f>
        <v>355149.6</v>
      </c>
      <c r="J155" s="255"/>
    </row>
    <row r="156" spans="1:9" ht="36" customHeight="1">
      <c r="A156" s="369" t="s">
        <v>278</v>
      </c>
      <c r="B156" s="293"/>
      <c r="C156" s="280"/>
      <c r="D156" s="257" t="s">
        <v>299</v>
      </c>
      <c r="E156" s="258"/>
      <c r="F156" s="259"/>
      <c r="G156" s="259"/>
      <c r="H156" s="261">
        <f>H157</f>
        <v>16942.45</v>
      </c>
      <c r="I156" s="261">
        <f>I157</f>
        <v>16942.45</v>
      </c>
    </row>
    <row r="157" spans="1:9" ht="49.5" customHeight="1">
      <c r="A157" s="369" t="s">
        <v>157</v>
      </c>
      <c r="B157" s="293"/>
      <c r="C157" s="280"/>
      <c r="D157" s="257"/>
      <c r="E157" s="258">
        <v>200</v>
      </c>
      <c r="F157" s="259"/>
      <c r="G157" s="259"/>
      <c r="H157" s="261">
        <v>16942.45</v>
      </c>
      <c r="I157" s="261">
        <f>H157</f>
        <v>16942.45</v>
      </c>
    </row>
    <row r="158" spans="1:9" ht="30">
      <c r="A158" s="369" t="s">
        <v>303</v>
      </c>
      <c r="B158" s="293"/>
      <c r="C158" s="280"/>
      <c r="D158" s="257" t="s">
        <v>300</v>
      </c>
      <c r="E158" s="258"/>
      <c r="F158" s="259"/>
      <c r="G158" s="259"/>
      <c r="H158" s="261">
        <f>H159</f>
        <v>4786130.72</v>
      </c>
      <c r="I158" s="261">
        <f>I159</f>
        <v>4786130.72</v>
      </c>
    </row>
    <row r="159" spans="1:9" ht="51" customHeight="1">
      <c r="A159" s="369" t="s">
        <v>157</v>
      </c>
      <c r="B159" s="293"/>
      <c r="C159" s="280"/>
      <c r="D159" s="257"/>
      <c r="E159" s="258">
        <v>200</v>
      </c>
      <c r="F159" s="259"/>
      <c r="G159" s="259"/>
      <c r="H159" s="261">
        <v>4786130.72</v>
      </c>
      <c r="I159" s="261">
        <f>H159</f>
        <v>4786130.72</v>
      </c>
    </row>
    <row r="160" spans="1:10" s="325" customFormat="1" ht="36" customHeight="1">
      <c r="A160" s="369" t="s">
        <v>279</v>
      </c>
      <c r="B160" s="473"/>
      <c r="C160" s="429"/>
      <c r="D160" s="257" t="s">
        <v>301</v>
      </c>
      <c r="E160" s="258"/>
      <c r="F160" s="254"/>
      <c r="G160" s="254"/>
      <c r="H160" s="259">
        <f>H161</f>
        <v>1390000</v>
      </c>
      <c r="I160" s="259">
        <f>I161</f>
        <v>1390000</v>
      </c>
      <c r="J160" s="515"/>
    </row>
    <row r="161" spans="1:10" s="325" customFormat="1" ht="44.25" customHeight="1">
      <c r="A161" s="369" t="s">
        <v>157</v>
      </c>
      <c r="B161" s="473"/>
      <c r="C161" s="429"/>
      <c r="D161" s="257"/>
      <c r="E161" s="258">
        <v>200</v>
      </c>
      <c r="F161" s="254"/>
      <c r="G161" s="254"/>
      <c r="H161" s="259">
        <v>1390000</v>
      </c>
      <c r="I161" s="259">
        <f>H161</f>
        <v>1390000</v>
      </c>
      <c r="J161" s="515"/>
    </row>
    <row r="162" spans="1:10" s="325" customFormat="1" ht="33" customHeight="1">
      <c r="A162" s="369" t="s">
        <v>280</v>
      </c>
      <c r="B162" s="473"/>
      <c r="C162" s="429"/>
      <c r="D162" s="257" t="s">
        <v>302</v>
      </c>
      <c r="E162" s="258"/>
      <c r="F162" s="254"/>
      <c r="G162" s="254"/>
      <c r="H162" s="259">
        <f>H163</f>
        <v>1871718.76</v>
      </c>
      <c r="I162" s="259">
        <f>I163</f>
        <v>1871718.76</v>
      </c>
      <c r="J162" s="515"/>
    </row>
    <row r="163" spans="1:10" s="325" customFormat="1" ht="50.25" customHeight="1">
      <c r="A163" s="369" t="s">
        <v>157</v>
      </c>
      <c r="B163" s="473"/>
      <c r="C163" s="429"/>
      <c r="D163" s="257"/>
      <c r="E163" s="258">
        <v>200</v>
      </c>
      <c r="F163" s="254"/>
      <c r="G163" s="254"/>
      <c r="H163" s="259">
        <v>1871718.76</v>
      </c>
      <c r="I163" s="259">
        <f>H163</f>
        <v>1871718.76</v>
      </c>
      <c r="J163" s="512"/>
    </row>
    <row r="164" spans="1:11" s="325" customFormat="1" ht="103.5" customHeight="1">
      <c r="A164" s="369" t="s">
        <v>415</v>
      </c>
      <c r="B164" s="473"/>
      <c r="C164" s="429"/>
      <c r="D164" s="257" t="s">
        <v>416</v>
      </c>
      <c r="E164" s="258"/>
      <c r="F164" s="254"/>
      <c r="G164" s="254"/>
      <c r="H164" s="254">
        <f>H165</f>
        <v>100000</v>
      </c>
      <c r="I164" s="254">
        <f>I165</f>
        <v>100000</v>
      </c>
      <c r="J164" s="515"/>
      <c r="K164" s="548"/>
    </row>
    <row r="165" spans="1:10" s="325" customFormat="1" ht="48" customHeight="1">
      <c r="A165" s="369" t="s">
        <v>157</v>
      </c>
      <c r="B165" s="473"/>
      <c r="C165" s="429"/>
      <c r="D165" s="257"/>
      <c r="E165" s="258">
        <v>200</v>
      </c>
      <c r="F165" s="254"/>
      <c r="G165" s="254"/>
      <c r="H165" s="254">
        <v>100000</v>
      </c>
      <c r="I165" s="254">
        <f>H165</f>
        <v>100000</v>
      </c>
      <c r="J165" s="515"/>
    </row>
    <row r="166" spans="1:10" s="325" customFormat="1" ht="69" customHeight="1">
      <c r="A166" s="369" t="s">
        <v>417</v>
      </c>
      <c r="B166" s="473"/>
      <c r="C166" s="429"/>
      <c r="D166" s="257" t="s">
        <v>418</v>
      </c>
      <c r="E166" s="258"/>
      <c r="F166" s="254"/>
      <c r="G166" s="254"/>
      <c r="H166" s="254">
        <f>H167</f>
        <v>124046</v>
      </c>
      <c r="I166" s="254">
        <f>I167</f>
        <v>124046</v>
      </c>
      <c r="J166" s="515"/>
    </row>
    <row r="167" spans="1:10" s="325" customFormat="1" ht="48" customHeight="1">
      <c r="A167" s="369" t="s">
        <v>157</v>
      </c>
      <c r="B167" s="473"/>
      <c r="C167" s="429"/>
      <c r="D167" s="257"/>
      <c r="E167" s="258">
        <v>200</v>
      </c>
      <c r="F167" s="254"/>
      <c r="G167" s="254"/>
      <c r="H167" s="254">
        <v>124046</v>
      </c>
      <c r="I167" s="254">
        <f>H167</f>
        <v>124046</v>
      </c>
      <c r="J167" s="515"/>
    </row>
    <row r="168" spans="1:10" s="303" customFormat="1" ht="50.25" customHeight="1">
      <c r="A168" s="474" t="s">
        <v>379</v>
      </c>
      <c r="B168" s="460"/>
      <c r="C168" s="460"/>
      <c r="D168" s="475" t="s">
        <v>338</v>
      </c>
      <c r="E168" s="382"/>
      <c r="F168" s="413"/>
      <c r="G168" s="413"/>
      <c r="H168" s="413">
        <f aca="true" t="shared" si="10" ref="H168:I170">H169</f>
        <v>0</v>
      </c>
      <c r="I168" s="413">
        <f t="shared" si="10"/>
        <v>0</v>
      </c>
      <c r="J168" s="514"/>
    </row>
    <row r="169" spans="1:10" s="325" customFormat="1" ht="45.75" customHeight="1">
      <c r="A169" s="369" t="s">
        <v>339</v>
      </c>
      <c r="B169" s="429"/>
      <c r="C169" s="429"/>
      <c r="D169" s="473" t="s">
        <v>340</v>
      </c>
      <c r="E169" s="258"/>
      <c r="F169" s="254"/>
      <c r="G169" s="254"/>
      <c r="H169" s="254">
        <f t="shared" si="10"/>
        <v>0</v>
      </c>
      <c r="I169" s="254">
        <f t="shared" si="10"/>
        <v>0</v>
      </c>
      <c r="J169" s="515"/>
    </row>
    <row r="170" spans="1:10" s="325" customFormat="1" ht="53.25" customHeight="1">
      <c r="A170" s="369" t="s">
        <v>341</v>
      </c>
      <c r="B170" s="429"/>
      <c r="C170" s="429"/>
      <c r="D170" s="473" t="s">
        <v>342</v>
      </c>
      <c r="E170" s="258"/>
      <c r="F170" s="254"/>
      <c r="G170" s="254"/>
      <c r="H170" s="254">
        <f t="shared" si="10"/>
        <v>0</v>
      </c>
      <c r="I170" s="254">
        <f t="shared" si="10"/>
        <v>0</v>
      </c>
      <c r="J170" s="515"/>
    </row>
    <row r="171" spans="1:10" s="325" customFormat="1" ht="51" customHeight="1">
      <c r="A171" s="369" t="s">
        <v>157</v>
      </c>
      <c r="B171" s="429"/>
      <c r="C171" s="429"/>
      <c r="D171" s="473"/>
      <c r="E171" s="258">
        <v>200</v>
      </c>
      <c r="F171" s="254"/>
      <c r="G171" s="254"/>
      <c r="H171" s="254">
        <v>0</v>
      </c>
      <c r="I171" s="254">
        <f>H171</f>
        <v>0</v>
      </c>
      <c r="J171" s="547"/>
    </row>
    <row r="172" spans="1:10" s="287" customFormat="1" ht="45" customHeight="1">
      <c r="A172" s="282" t="s">
        <v>117</v>
      </c>
      <c r="B172" s="288"/>
      <c r="C172" s="283" t="s">
        <v>44</v>
      </c>
      <c r="D172" s="289"/>
      <c r="E172" s="290"/>
      <c r="F172" s="291"/>
      <c r="G172" s="291">
        <f>G173+G178</f>
        <v>38000</v>
      </c>
      <c r="H172" s="291">
        <f>H173+H178</f>
        <v>14658078.959999999</v>
      </c>
      <c r="I172" s="291">
        <f>I173+I178</f>
        <v>14696078.959999999</v>
      </c>
      <c r="J172" s="516"/>
    </row>
    <row r="173" spans="1:10" s="287" customFormat="1" ht="45" customHeight="1">
      <c r="A173" s="334" t="s">
        <v>331</v>
      </c>
      <c r="B173" s="476"/>
      <c r="C173" s="477"/>
      <c r="D173" s="305" t="s">
        <v>332</v>
      </c>
      <c r="E173" s="459"/>
      <c r="F173" s="459"/>
      <c r="G173" s="445">
        <f>G174</f>
        <v>38000</v>
      </c>
      <c r="H173" s="445"/>
      <c r="I173" s="445">
        <f>I174</f>
        <v>38000</v>
      </c>
      <c r="J173" s="516"/>
    </row>
    <row r="174" spans="1:10" s="287" customFormat="1" ht="25.5" customHeight="1">
      <c r="A174" s="388" t="s">
        <v>356</v>
      </c>
      <c r="B174" s="391"/>
      <c r="C174" s="380"/>
      <c r="D174" s="390" t="s">
        <v>333</v>
      </c>
      <c r="E174" s="382"/>
      <c r="F174" s="382"/>
      <c r="G174" s="431">
        <f>G175</f>
        <v>38000</v>
      </c>
      <c r="H174" s="431"/>
      <c r="I174" s="431">
        <f>I175</f>
        <v>38000</v>
      </c>
      <c r="J174" s="516"/>
    </row>
    <row r="175" spans="1:10" s="287" customFormat="1" ht="86.25" customHeight="1">
      <c r="A175" s="481" t="s">
        <v>404</v>
      </c>
      <c r="B175" s="426"/>
      <c r="C175" s="304"/>
      <c r="D175" s="478" t="s">
        <v>403</v>
      </c>
      <c r="E175" s="423"/>
      <c r="F175" s="259"/>
      <c r="G175" s="259">
        <f>G176</f>
        <v>38000</v>
      </c>
      <c r="H175" s="259"/>
      <c r="I175" s="259">
        <f>I176</f>
        <v>38000</v>
      </c>
      <c r="J175" s="516"/>
    </row>
    <row r="176" spans="1:10" s="287" customFormat="1" ht="90" customHeight="1">
      <c r="A176" s="481" t="s">
        <v>419</v>
      </c>
      <c r="B176" s="426"/>
      <c r="C176" s="304"/>
      <c r="D176" s="478" t="s">
        <v>407</v>
      </c>
      <c r="E176" s="250"/>
      <c r="F176" s="251"/>
      <c r="G176" s="259">
        <f>G177</f>
        <v>38000</v>
      </c>
      <c r="H176" s="259"/>
      <c r="I176" s="259">
        <f>I177</f>
        <v>38000</v>
      </c>
      <c r="J176" s="516"/>
    </row>
    <row r="177" spans="1:10" s="287" customFormat="1" ht="108" customHeight="1">
      <c r="A177" s="247" t="s">
        <v>168</v>
      </c>
      <c r="B177" s="257"/>
      <c r="C177" s="281"/>
      <c r="D177" s="257"/>
      <c r="E177" s="258">
        <v>100</v>
      </c>
      <c r="F177" s="251"/>
      <c r="G177" s="259">
        <v>38000</v>
      </c>
      <c r="H177" s="259"/>
      <c r="I177" s="259">
        <f>G177</f>
        <v>38000</v>
      </c>
      <c r="J177" s="516"/>
    </row>
    <row r="178" spans="1:9" ht="63.75" customHeight="1">
      <c r="A178" s="334" t="s">
        <v>329</v>
      </c>
      <c r="B178" s="472"/>
      <c r="C178" s="405"/>
      <c r="D178" s="305" t="s">
        <v>285</v>
      </c>
      <c r="E178" s="419"/>
      <c r="F178" s="345"/>
      <c r="G178" s="345"/>
      <c r="H178" s="345">
        <f aca="true" t="shared" si="11" ref="H178:I180">H179</f>
        <v>14658078.959999999</v>
      </c>
      <c r="I178" s="345">
        <f t="shared" si="11"/>
        <v>14658078.959999999</v>
      </c>
    </row>
    <row r="179" spans="1:9" ht="90">
      <c r="A179" s="410" t="s">
        <v>380</v>
      </c>
      <c r="B179" s="389"/>
      <c r="C179" s="411" t="s">
        <v>153</v>
      </c>
      <c r="D179" s="397" t="s">
        <v>286</v>
      </c>
      <c r="E179" s="412"/>
      <c r="F179" s="413"/>
      <c r="G179" s="413"/>
      <c r="H179" s="413">
        <f t="shared" si="11"/>
        <v>14658078.959999999</v>
      </c>
      <c r="I179" s="413">
        <f t="shared" si="11"/>
        <v>14658078.959999999</v>
      </c>
    </row>
    <row r="180" spans="1:9" ht="42" customHeight="1">
      <c r="A180" s="425" t="s">
        <v>273</v>
      </c>
      <c r="B180" s="201"/>
      <c r="C180" s="428"/>
      <c r="D180" s="426" t="s">
        <v>294</v>
      </c>
      <c r="E180" s="423"/>
      <c r="F180" s="424"/>
      <c r="G180" s="430"/>
      <c r="H180" s="261">
        <f t="shared" si="11"/>
        <v>14658078.959999999</v>
      </c>
      <c r="I180" s="261">
        <f t="shared" si="11"/>
        <v>14658078.959999999</v>
      </c>
    </row>
    <row r="181" spans="1:9" ht="33" customHeight="1">
      <c r="A181" s="246" t="s">
        <v>274</v>
      </c>
      <c r="B181" s="292"/>
      <c r="C181" s="253"/>
      <c r="D181" s="252" t="s">
        <v>295</v>
      </c>
      <c r="E181" s="258"/>
      <c r="F181" s="259"/>
      <c r="G181" s="259"/>
      <c r="H181" s="261">
        <f>H182+H183+H184</f>
        <v>14658078.959999999</v>
      </c>
      <c r="I181" s="261">
        <f>I182+I183+I184</f>
        <v>14658078.959999999</v>
      </c>
    </row>
    <row r="182" spans="1:9" ht="105">
      <c r="A182" s="247" t="s">
        <v>168</v>
      </c>
      <c r="B182" s="257"/>
      <c r="C182" s="281"/>
      <c r="D182" s="257"/>
      <c r="E182" s="258">
        <v>100</v>
      </c>
      <c r="F182" s="259"/>
      <c r="G182" s="259"/>
      <c r="H182" s="261">
        <v>10232939.74</v>
      </c>
      <c r="I182" s="259">
        <f>H182</f>
        <v>10232939.74</v>
      </c>
    </row>
    <row r="183" spans="1:10" s="255" customFormat="1" ht="45">
      <c r="A183" s="247" t="s">
        <v>157</v>
      </c>
      <c r="B183" s="257"/>
      <c r="C183" s="281"/>
      <c r="D183" s="257"/>
      <c r="E183" s="258">
        <v>200</v>
      </c>
      <c r="F183" s="259"/>
      <c r="G183" s="259"/>
      <c r="H183" s="259">
        <v>4320515.62</v>
      </c>
      <c r="I183" s="259">
        <f>H183</f>
        <v>4320515.62</v>
      </c>
      <c r="J183" s="458"/>
    </row>
    <row r="184" spans="1:9" ht="18.75" customHeight="1">
      <c r="A184" s="247" t="s">
        <v>155</v>
      </c>
      <c r="B184" s="257"/>
      <c r="C184" s="281"/>
      <c r="D184" s="257"/>
      <c r="E184" s="258">
        <v>800</v>
      </c>
      <c r="F184" s="259"/>
      <c r="G184" s="259"/>
      <c r="H184" s="261">
        <v>104623.6</v>
      </c>
      <c r="I184" s="259">
        <f>H184</f>
        <v>104623.6</v>
      </c>
    </row>
    <row r="185" spans="1:9" ht="45.75" customHeight="1">
      <c r="A185" s="282" t="s">
        <v>316</v>
      </c>
      <c r="B185" s="288"/>
      <c r="C185" s="283" t="s">
        <v>315</v>
      </c>
      <c r="D185" s="289"/>
      <c r="E185" s="290"/>
      <c r="F185" s="290"/>
      <c r="G185" s="290"/>
      <c r="H185" s="295">
        <f aca="true" t="shared" si="12" ref="H185:I187">H186</f>
        <v>36000</v>
      </c>
      <c r="I185" s="295">
        <f t="shared" si="12"/>
        <v>36000</v>
      </c>
    </row>
    <row r="186" spans="1:9" ht="50.25" customHeight="1">
      <c r="A186" s="373" t="s">
        <v>222</v>
      </c>
      <c r="B186" s="394"/>
      <c r="C186" s="375"/>
      <c r="D186" s="376" t="s">
        <v>196</v>
      </c>
      <c r="E186" s="377"/>
      <c r="F186" s="377"/>
      <c r="G186" s="377"/>
      <c r="H186" s="438">
        <f t="shared" si="12"/>
        <v>36000</v>
      </c>
      <c r="I186" s="438">
        <f t="shared" si="12"/>
        <v>36000</v>
      </c>
    </row>
    <row r="187" spans="1:9" ht="51" customHeight="1">
      <c r="A187" s="388" t="s">
        <v>381</v>
      </c>
      <c r="B187" s="389"/>
      <c r="C187" s="380"/>
      <c r="D187" s="390" t="s">
        <v>195</v>
      </c>
      <c r="E187" s="382"/>
      <c r="F187" s="383"/>
      <c r="G187" s="383"/>
      <c r="H187" s="383">
        <f t="shared" si="12"/>
        <v>36000</v>
      </c>
      <c r="I187" s="383">
        <f t="shared" si="12"/>
        <v>36000</v>
      </c>
    </row>
    <row r="188" spans="1:9" ht="41.25" customHeight="1">
      <c r="A188" s="247" t="s">
        <v>197</v>
      </c>
      <c r="B188" s="292"/>
      <c r="C188" s="248"/>
      <c r="D188" s="257" t="s">
        <v>198</v>
      </c>
      <c r="E188" s="250"/>
      <c r="F188" s="251"/>
      <c r="G188" s="251"/>
      <c r="H188" s="259">
        <f>H189+H194</f>
        <v>36000</v>
      </c>
      <c r="I188" s="259">
        <f>I189+I194</f>
        <v>36000</v>
      </c>
    </row>
    <row r="189" spans="1:9" ht="72.75" customHeight="1">
      <c r="A189" s="247" t="s">
        <v>363</v>
      </c>
      <c r="C189" s="248"/>
      <c r="D189" s="257" t="s">
        <v>199</v>
      </c>
      <c r="E189" s="250"/>
      <c r="F189" s="251"/>
      <c r="G189" s="251"/>
      <c r="H189" s="259">
        <f>H190</f>
        <v>11000</v>
      </c>
      <c r="I189" s="259">
        <f>H189</f>
        <v>11000</v>
      </c>
    </row>
    <row r="190" spans="1:9" ht="51" customHeight="1">
      <c r="A190" s="308" t="s">
        <v>157</v>
      </c>
      <c r="B190" s="292"/>
      <c r="C190" s="248"/>
      <c r="D190" s="257"/>
      <c r="E190" s="258">
        <v>200</v>
      </c>
      <c r="F190" s="259"/>
      <c r="G190" s="259"/>
      <c r="H190" s="259">
        <v>11000</v>
      </c>
      <c r="I190" s="259">
        <f>H190</f>
        <v>11000</v>
      </c>
    </row>
    <row r="191" spans="1:9" ht="58.5" customHeight="1">
      <c r="A191" s="334" t="s">
        <v>329</v>
      </c>
      <c r="B191" s="472"/>
      <c r="C191" s="405"/>
      <c r="D191" s="305" t="s">
        <v>285</v>
      </c>
      <c r="E191" s="419"/>
      <c r="F191" s="345"/>
      <c r="G191" s="345"/>
      <c r="H191" s="398">
        <f aca="true" t="shared" si="13" ref="H191:I194">H192</f>
        <v>25000</v>
      </c>
      <c r="I191" s="398">
        <f t="shared" si="13"/>
        <v>25000</v>
      </c>
    </row>
    <row r="192" spans="1:9" ht="60.75" customHeight="1">
      <c r="A192" s="410" t="s">
        <v>380</v>
      </c>
      <c r="B192" s="389"/>
      <c r="C192" s="411" t="s">
        <v>153</v>
      </c>
      <c r="D192" s="397" t="s">
        <v>286</v>
      </c>
      <c r="E192" s="412"/>
      <c r="F192" s="413"/>
      <c r="G192" s="413"/>
      <c r="H192" s="413">
        <f t="shared" si="13"/>
        <v>25000</v>
      </c>
      <c r="I192" s="413">
        <f t="shared" si="13"/>
        <v>25000</v>
      </c>
    </row>
    <row r="193" spans="1:9" ht="41.25" customHeight="1">
      <c r="A193" s="425" t="s">
        <v>273</v>
      </c>
      <c r="B193" s="201"/>
      <c r="C193" s="428"/>
      <c r="D193" s="426" t="s">
        <v>294</v>
      </c>
      <c r="E193" s="423"/>
      <c r="F193" s="424"/>
      <c r="G193" s="430"/>
      <c r="H193" s="259">
        <f t="shared" si="13"/>
        <v>25000</v>
      </c>
      <c r="I193" s="259">
        <f t="shared" si="13"/>
        <v>25000</v>
      </c>
    </row>
    <row r="194" spans="1:9" ht="17.25" customHeight="1">
      <c r="A194" s="246" t="s">
        <v>274</v>
      </c>
      <c r="B194" s="292"/>
      <c r="C194" s="253"/>
      <c r="D194" s="252" t="s">
        <v>295</v>
      </c>
      <c r="E194" s="258"/>
      <c r="F194" s="259"/>
      <c r="G194" s="259"/>
      <c r="H194" s="259">
        <f t="shared" si="13"/>
        <v>25000</v>
      </c>
      <c r="I194" s="259">
        <f t="shared" si="13"/>
        <v>25000</v>
      </c>
    </row>
    <row r="195" spans="1:9" ht="45" customHeight="1">
      <c r="A195" s="308" t="s">
        <v>157</v>
      </c>
      <c r="B195" s="292"/>
      <c r="C195" s="248"/>
      <c r="D195" s="257"/>
      <c r="E195" s="258">
        <v>200</v>
      </c>
      <c r="F195" s="259"/>
      <c r="G195" s="259"/>
      <c r="H195" s="259">
        <v>25000</v>
      </c>
      <c r="I195" s="259">
        <f>H195</f>
        <v>25000</v>
      </c>
    </row>
    <row r="196" spans="1:9" ht="30.75" customHeight="1">
      <c r="A196" s="282" t="s">
        <v>53</v>
      </c>
      <c r="B196" s="289"/>
      <c r="C196" s="346" t="s">
        <v>52</v>
      </c>
      <c r="D196" s="289"/>
      <c r="E196" s="290"/>
      <c r="F196" s="291"/>
      <c r="G196" s="291"/>
      <c r="H196" s="298">
        <f aca="true" t="shared" si="14" ref="H196:I200">H197</f>
        <v>2000000</v>
      </c>
      <c r="I196" s="291">
        <f t="shared" si="14"/>
        <v>2000000</v>
      </c>
    </row>
    <row r="197" spans="1:9" ht="42" customHeight="1">
      <c r="A197" s="373" t="s">
        <v>222</v>
      </c>
      <c r="B197" s="394"/>
      <c r="C197" s="375"/>
      <c r="D197" s="375" t="s">
        <v>196</v>
      </c>
      <c r="E197" s="375"/>
      <c r="F197" s="375"/>
      <c r="G197" s="375"/>
      <c r="H197" s="432">
        <f t="shared" si="14"/>
        <v>2000000</v>
      </c>
      <c r="I197" s="432">
        <f t="shared" si="14"/>
        <v>2000000</v>
      </c>
    </row>
    <row r="198" spans="1:9" ht="42.75" customHeight="1">
      <c r="A198" s="388" t="s">
        <v>367</v>
      </c>
      <c r="B198" s="391"/>
      <c r="C198" s="380"/>
      <c r="D198" s="390" t="s">
        <v>200</v>
      </c>
      <c r="E198" s="390"/>
      <c r="F198" s="390"/>
      <c r="G198" s="390"/>
      <c r="H198" s="431">
        <f t="shared" si="14"/>
        <v>2000000</v>
      </c>
      <c r="I198" s="431">
        <f t="shared" si="14"/>
        <v>2000000</v>
      </c>
    </row>
    <row r="199" spans="1:9" ht="60">
      <c r="A199" s="368" t="s">
        <v>317</v>
      </c>
      <c r="B199" s="293"/>
      <c r="C199" s="256"/>
      <c r="D199" s="252" t="s">
        <v>202</v>
      </c>
      <c r="E199" s="307"/>
      <c r="F199" s="251"/>
      <c r="G199" s="251"/>
      <c r="H199" s="261">
        <f t="shared" si="14"/>
        <v>2000000</v>
      </c>
      <c r="I199" s="259">
        <f t="shared" si="14"/>
        <v>2000000</v>
      </c>
    </row>
    <row r="200" spans="1:9" ht="48.75" customHeight="1">
      <c r="A200" s="369" t="s">
        <v>254</v>
      </c>
      <c r="B200" s="293"/>
      <c r="C200" s="256"/>
      <c r="D200" s="257" t="s">
        <v>328</v>
      </c>
      <c r="E200" s="307"/>
      <c r="F200" s="259"/>
      <c r="G200" s="259"/>
      <c r="H200" s="259">
        <f t="shared" si="14"/>
        <v>2000000</v>
      </c>
      <c r="I200" s="259">
        <f t="shared" si="14"/>
        <v>2000000</v>
      </c>
    </row>
    <row r="201" spans="1:9" ht="25.5" customHeight="1">
      <c r="A201" s="369" t="s">
        <v>135</v>
      </c>
      <c r="B201" s="293"/>
      <c r="C201" s="256"/>
      <c r="D201" s="257"/>
      <c r="E201" s="307">
        <v>500</v>
      </c>
      <c r="F201" s="259"/>
      <c r="G201" s="259"/>
      <c r="H201" s="259">
        <v>2000000</v>
      </c>
      <c r="I201" s="259">
        <f>H201</f>
        <v>2000000</v>
      </c>
    </row>
    <row r="202" spans="1:10" s="287" customFormat="1" ht="25.5" customHeight="1">
      <c r="A202" s="282" t="s">
        <v>61</v>
      </c>
      <c r="B202" s="288"/>
      <c r="C202" s="283" t="s">
        <v>60</v>
      </c>
      <c r="D202" s="289"/>
      <c r="E202" s="290"/>
      <c r="F202" s="295"/>
      <c r="G202" s="291"/>
      <c r="H202" s="291">
        <f aca="true" t="shared" si="15" ref="H202:I204">H203</f>
        <v>133281</v>
      </c>
      <c r="I202" s="291">
        <f t="shared" si="15"/>
        <v>133281</v>
      </c>
      <c r="J202" s="516"/>
    </row>
    <row r="203" spans="1:9" ht="21" customHeight="1">
      <c r="A203" s="247" t="s">
        <v>166</v>
      </c>
      <c r="B203" s="245"/>
      <c r="C203" s="256"/>
      <c r="D203" s="257" t="s">
        <v>208</v>
      </c>
      <c r="E203" s="258"/>
      <c r="F203" s="259"/>
      <c r="G203" s="259"/>
      <c r="H203" s="259">
        <f t="shared" si="15"/>
        <v>133281</v>
      </c>
      <c r="I203" s="259">
        <f t="shared" si="15"/>
        <v>133281</v>
      </c>
    </row>
    <row r="204" spans="1:9" ht="75">
      <c r="A204" s="247" t="s">
        <v>214</v>
      </c>
      <c r="C204" s="258"/>
      <c r="D204" s="257" t="s">
        <v>215</v>
      </c>
      <c r="E204" s="276"/>
      <c r="F204" s="262"/>
      <c r="G204" s="262"/>
      <c r="H204" s="259">
        <f t="shared" si="15"/>
        <v>133281</v>
      </c>
      <c r="I204" s="259">
        <f t="shared" si="15"/>
        <v>133281</v>
      </c>
    </row>
    <row r="205" spans="1:9" ht="33.75" customHeight="1">
      <c r="A205" s="247" t="s">
        <v>154</v>
      </c>
      <c r="B205" s="257"/>
      <c r="C205" s="243"/>
      <c r="D205" s="259"/>
      <c r="E205" s="258">
        <v>300</v>
      </c>
      <c r="F205" s="262"/>
      <c r="G205" s="259"/>
      <c r="H205" s="259">
        <v>133281</v>
      </c>
      <c r="I205" s="259">
        <f>H205</f>
        <v>133281</v>
      </c>
    </row>
    <row r="206" spans="1:9" ht="22.5" customHeight="1">
      <c r="A206" s="296" t="s">
        <v>63</v>
      </c>
      <c r="B206" s="296"/>
      <c r="C206" s="289" t="s">
        <v>62</v>
      </c>
      <c r="D206" s="294"/>
      <c r="E206" s="297"/>
      <c r="F206" s="295">
        <f aca="true" t="shared" si="16" ref="F206:G210">F207</f>
        <v>246906</v>
      </c>
      <c r="G206" s="295">
        <f t="shared" si="16"/>
        <v>449748</v>
      </c>
      <c r="H206" s="298">
        <f>H212+H207</f>
        <v>460000</v>
      </c>
      <c r="I206" s="298">
        <f>F206+G206+H206</f>
        <v>1156654</v>
      </c>
    </row>
    <row r="207" spans="1:9" ht="86.25" customHeight="1">
      <c r="A207" s="334" t="s">
        <v>177</v>
      </c>
      <c r="B207" s="305"/>
      <c r="C207" s="305"/>
      <c r="D207" s="305" t="s">
        <v>191</v>
      </c>
      <c r="E207" s="444"/>
      <c r="F207" s="445">
        <f t="shared" si="16"/>
        <v>246906</v>
      </c>
      <c r="G207" s="445">
        <f t="shared" si="16"/>
        <v>449748</v>
      </c>
      <c r="H207" s="446">
        <f aca="true" t="shared" si="17" ref="H207:I210">H208</f>
        <v>450000</v>
      </c>
      <c r="I207" s="446">
        <f t="shared" si="17"/>
        <v>1146654</v>
      </c>
    </row>
    <row r="208" spans="1:9" ht="86.25" customHeight="1">
      <c r="A208" s="410" t="s">
        <v>351</v>
      </c>
      <c r="B208" s="397"/>
      <c r="C208" s="390"/>
      <c r="D208" s="397" t="s">
        <v>192</v>
      </c>
      <c r="E208" s="442"/>
      <c r="F208" s="431">
        <f t="shared" si="16"/>
        <v>246906</v>
      </c>
      <c r="G208" s="431">
        <f t="shared" si="16"/>
        <v>449748</v>
      </c>
      <c r="H208" s="443">
        <f t="shared" si="17"/>
        <v>450000</v>
      </c>
      <c r="I208" s="443">
        <f t="shared" si="17"/>
        <v>1146654</v>
      </c>
    </row>
    <row r="209" spans="1:9" ht="66" customHeight="1">
      <c r="A209" s="246" t="s">
        <v>194</v>
      </c>
      <c r="B209" s="252"/>
      <c r="C209" s="257"/>
      <c r="D209" s="252" t="s">
        <v>193</v>
      </c>
      <c r="E209" s="441"/>
      <c r="F209" s="437">
        <f t="shared" si="16"/>
        <v>246906</v>
      </c>
      <c r="G209" s="437">
        <f t="shared" si="16"/>
        <v>449748</v>
      </c>
      <c r="H209" s="261">
        <f t="shared" si="17"/>
        <v>450000</v>
      </c>
      <c r="I209" s="261">
        <f t="shared" si="17"/>
        <v>1146654</v>
      </c>
    </row>
    <row r="210" spans="1:9" ht="62.25" customHeight="1">
      <c r="A210" s="247" t="s">
        <v>355</v>
      </c>
      <c r="B210" s="257"/>
      <c r="C210" s="257"/>
      <c r="D210" s="257" t="s">
        <v>310</v>
      </c>
      <c r="E210" s="441"/>
      <c r="F210" s="437">
        <f t="shared" si="16"/>
        <v>246906</v>
      </c>
      <c r="G210" s="437">
        <f t="shared" si="16"/>
        <v>449748</v>
      </c>
      <c r="H210" s="261">
        <f t="shared" si="17"/>
        <v>450000</v>
      </c>
      <c r="I210" s="261">
        <f t="shared" si="17"/>
        <v>1146654</v>
      </c>
    </row>
    <row r="211" spans="1:9" ht="36" customHeight="1">
      <c r="A211" s="247" t="s">
        <v>154</v>
      </c>
      <c r="B211" s="257" t="s">
        <v>153</v>
      </c>
      <c r="C211" s="257"/>
      <c r="D211" s="257"/>
      <c r="E211" s="258">
        <v>300</v>
      </c>
      <c r="F211" s="437">
        <v>246906</v>
      </c>
      <c r="G211" s="437">
        <f>449748</f>
        <v>449748</v>
      </c>
      <c r="H211" s="261">
        <v>450000</v>
      </c>
      <c r="I211" s="261">
        <f>F211+G211+H211</f>
        <v>1146654</v>
      </c>
    </row>
    <row r="212" spans="1:10" s="287" customFormat="1" ht="30.75" customHeight="1">
      <c r="A212" s="388" t="s">
        <v>166</v>
      </c>
      <c r="B212" s="391"/>
      <c r="C212" s="380"/>
      <c r="D212" s="390" t="s">
        <v>208</v>
      </c>
      <c r="E212" s="447"/>
      <c r="F212" s="448"/>
      <c r="G212" s="448"/>
      <c r="H212" s="449">
        <f>H213</f>
        <v>10000</v>
      </c>
      <c r="I212" s="449">
        <f>I213</f>
        <v>10000</v>
      </c>
      <c r="J212" s="516"/>
    </row>
    <row r="213" spans="1:9" ht="21" customHeight="1">
      <c r="A213" s="247" t="s">
        <v>132</v>
      </c>
      <c r="B213" s="293"/>
      <c r="C213" s="280"/>
      <c r="D213" s="257" t="s">
        <v>232</v>
      </c>
      <c r="E213" s="258"/>
      <c r="F213" s="293"/>
      <c r="G213" s="293"/>
      <c r="H213" s="300">
        <f>H214</f>
        <v>10000</v>
      </c>
      <c r="I213" s="300">
        <f>I214</f>
        <v>10000</v>
      </c>
    </row>
    <row r="214" spans="1:9" ht="33.75" customHeight="1">
      <c r="A214" s="247" t="s">
        <v>154</v>
      </c>
      <c r="B214" s="293"/>
      <c r="C214" s="280"/>
      <c r="D214" s="257"/>
      <c r="E214" s="258">
        <v>300</v>
      </c>
      <c r="F214" s="293"/>
      <c r="G214" s="293"/>
      <c r="H214" s="300">
        <v>10000</v>
      </c>
      <c r="I214" s="300">
        <f>H214</f>
        <v>10000</v>
      </c>
    </row>
    <row r="215" spans="1:9" ht="23.25" customHeight="1">
      <c r="A215" s="451" t="s">
        <v>173</v>
      </c>
      <c r="B215" s="451"/>
      <c r="C215" s="452"/>
      <c r="D215" s="451"/>
      <c r="E215" s="451"/>
      <c r="F215" s="453">
        <f>F13</f>
        <v>6017916</v>
      </c>
      <c r="G215" s="453">
        <f>G13</f>
        <v>19384649.6</v>
      </c>
      <c r="H215" s="453">
        <f>H13</f>
        <v>62615746.32</v>
      </c>
      <c r="I215" s="453">
        <f>I13</f>
        <v>88018311.92</v>
      </c>
    </row>
    <row r="216" spans="1:10" s="287" customFormat="1" ht="27" customHeight="1">
      <c r="A216" s="433" t="s">
        <v>309</v>
      </c>
      <c r="B216" s="433"/>
      <c r="C216" s="434"/>
      <c r="D216" s="433"/>
      <c r="E216" s="433"/>
      <c r="F216" s="433"/>
      <c r="G216" s="433"/>
      <c r="H216" s="433"/>
      <c r="I216" s="435">
        <f>'ДОХОДЫ 2022'!C44-'Ведомка 2022'!I215</f>
        <v>-10639864.799999997</v>
      </c>
      <c r="J216" s="516"/>
    </row>
  </sheetData>
  <sheetProtection/>
  <mergeCells count="7">
    <mergeCell ref="F4:I4"/>
    <mergeCell ref="A9:H9"/>
    <mergeCell ref="A7:H7"/>
    <mergeCell ref="A8:H8"/>
    <mergeCell ref="D1:I1"/>
    <mergeCell ref="D2:I2"/>
    <mergeCell ref="D3:I3"/>
  </mergeCells>
  <printOptions/>
  <pageMargins left="0.11811023622047245" right="0.11811023622047245" top="0.7480314960629921" bottom="0.7480314960629921" header="0.31496062992125984" footer="0.31496062992125984"/>
  <pageSetup fitToHeight="16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0"/>
  <sheetViews>
    <sheetView zoomScalePageLayoutView="0" workbookViewId="0" topLeftCell="A160">
      <selection activeCell="A89" sqref="A89"/>
    </sheetView>
  </sheetViews>
  <sheetFormatPr defaultColWidth="9.00390625" defaultRowHeight="12.75"/>
  <cols>
    <col min="1" max="1" width="37.00390625" style="255" customWidth="1"/>
    <col min="2" max="2" width="19.75390625" style="255" bestFit="1" customWidth="1"/>
    <col min="3" max="3" width="17.00390625" style="299" customWidth="1"/>
    <col min="4" max="4" width="18.25390625" style="255" customWidth="1"/>
    <col min="5" max="5" width="14.875" style="255" bestFit="1" customWidth="1"/>
    <col min="6" max="6" width="17.75390625" style="255" bestFit="1" customWidth="1"/>
    <col min="7" max="7" width="17.625" style="255" bestFit="1" customWidth="1"/>
    <col min="8" max="8" width="9.125" style="554" customWidth="1"/>
    <col min="9" max="16384" width="9.125" style="243" customWidth="1"/>
  </cols>
  <sheetData>
    <row r="1" spans="4:7" ht="15">
      <c r="D1" s="663" t="s">
        <v>531</v>
      </c>
      <c r="E1" s="663"/>
      <c r="F1" s="663"/>
      <c r="G1" s="663"/>
    </row>
    <row r="2" spans="4:7" ht="15">
      <c r="D2" s="663" t="s">
        <v>144</v>
      </c>
      <c r="E2" s="663"/>
      <c r="F2" s="663"/>
      <c r="G2" s="663"/>
    </row>
    <row r="3" spans="4:7" ht="15">
      <c r="D3" s="663" t="s">
        <v>182</v>
      </c>
      <c r="E3" s="663"/>
      <c r="F3" s="663"/>
      <c r="G3" s="663"/>
    </row>
    <row r="4" spans="4:7" ht="15">
      <c r="D4" s="301"/>
      <c r="E4" s="301"/>
      <c r="F4" s="663" t="s">
        <v>533</v>
      </c>
      <c r="G4" s="663"/>
    </row>
    <row r="7" spans="1:7" ht="18.75">
      <c r="A7" s="664" t="s">
        <v>180</v>
      </c>
      <c r="B7" s="664"/>
      <c r="C7" s="664"/>
      <c r="D7" s="664"/>
      <c r="E7" s="664"/>
      <c r="F7" s="664"/>
      <c r="G7" s="664"/>
    </row>
    <row r="8" spans="1:7" ht="18.75">
      <c r="A8" s="664" t="s">
        <v>181</v>
      </c>
      <c r="B8" s="664"/>
      <c r="C8" s="664"/>
      <c r="D8" s="664"/>
      <c r="E8" s="664"/>
      <c r="F8" s="664"/>
      <c r="G8" s="664"/>
    </row>
    <row r="9" spans="1:7" ht="18.75">
      <c r="A9" s="664" t="s">
        <v>511</v>
      </c>
      <c r="B9" s="664"/>
      <c r="C9" s="664"/>
      <c r="D9" s="664"/>
      <c r="E9" s="664"/>
      <c r="F9" s="664"/>
      <c r="G9" s="664"/>
    </row>
    <row r="11" spans="1:7" ht="71.25" customHeight="1">
      <c r="A11" s="244" t="s">
        <v>8</v>
      </c>
      <c r="B11" s="244" t="s">
        <v>217</v>
      </c>
      <c r="C11" s="248" t="s">
        <v>216</v>
      </c>
      <c r="D11" s="248" t="s">
        <v>145</v>
      </c>
      <c r="E11" s="244" t="s">
        <v>146</v>
      </c>
      <c r="F11" s="555">
        <v>2023</v>
      </c>
      <c r="G11" s="555">
        <v>2024</v>
      </c>
    </row>
    <row r="12" spans="1:7" ht="15">
      <c r="A12" s="245">
        <v>1</v>
      </c>
      <c r="B12" s="245"/>
      <c r="C12" s="256"/>
      <c r="D12" s="256" t="s">
        <v>150</v>
      </c>
      <c r="E12" s="245">
        <v>3</v>
      </c>
      <c r="F12" s="245">
        <v>4</v>
      </c>
      <c r="G12" s="256" t="s">
        <v>151</v>
      </c>
    </row>
    <row r="13" spans="1:7" ht="38.25" customHeight="1">
      <c r="A13" s="244" t="s">
        <v>218</v>
      </c>
      <c r="B13" s="244">
        <v>840</v>
      </c>
      <c r="C13" s="248"/>
      <c r="D13" s="249"/>
      <c r="E13" s="250"/>
      <c r="F13" s="251">
        <f>F14+F17+F23+F26+F44+F48+F54+F73+F89+F96+F109+F119+F146+F154+F165+F169+F178</f>
        <v>59931012</v>
      </c>
      <c r="G13" s="251">
        <f>G14+G17+G23+G26+G44+G48+G54+G73+G89+G96+G109+G119+G146+G154+G165+G169+G178</f>
        <v>55784661</v>
      </c>
    </row>
    <row r="14" spans="1:7" ht="63" customHeight="1">
      <c r="A14" s="263" t="s">
        <v>219</v>
      </c>
      <c r="B14" s="264"/>
      <c r="C14" s="265" t="s">
        <v>11</v>
      </c>
      <c r="D14" s="266"/>
      <c r="E14" s="267"/>
      <c r="F14" s="268">
        <f>F15</f>
        <v>1041792.36</v>
      </c>
      <c r="G14" s="268">
        <f>G15</f>
        <v>1041792.36</v>
      </c>
    </row>
    <row r="15" spans="1:7" ht="25.5" customHeight="1">
      <c r="A15" s="556" t="s">
        <v>166</v>
      </c>
      <c r="B15" s="244"/>
      <c r="C15" s="248"/>
      <c r="D15" s="249" t="s">
        <v>208</v>
      </c>
      <c r="E15" s="250"/>
      <c r="F15" s="251">
        <f>F16</f>
        <v>1041792.36</v>
      </c>
      <c r="G15" s="251">
        <f>G16</f>
        <v>1041792.36</v>
      </c>
    </row>
    <row r="16" spans="1:7" ht="30" customHeight="1">
      <c r="A16" s="247" t="s">
        <v>83</v>
      </c>
      <c r="C16" s="256"/>
      <c r="D16" s="257" t="s">
        <v>209</v>
      </c>
      <c r="E16" s="258">
        <v>100</v>
      </c>
      <c r="F16" s="259">
        <v>1041792.36</v>
      </c>
      <c r="G16" s="259">
        <v>1041792.36</v>
      </c>
    </row>
    <row r="17" spans="1:7" ht="87" customHeight="1">
      <c r="A17" s="263" t="s">
        <v>220</v>
      </c>
      <c r="B17" s="264"/>
      <c r="C17" s="265" t="s">
        <v>16</v>
      </c>
      <c r="D17" s="266"/>
      <c r="E17" s="267"/>
      <c r="F17" s="268">
        <f>F18</f>
        <v>6421439</v>
      </c>
      <c r="G17" s="268">
        <f>G18</f>
        <v>6481439</v>
      </c>
    </row>
    <row r="18" spans="1:7" ht="25.5" customHeight="1">
      <c r="A18" s="556" t="s">
        <v>166</v>
      </c>
      <c r="B18" s="244"/>
      <c r="C18" s="248"/>
      <c r="D18" s="249" t="s">
        <v>208</v>
      </c>
      <c r="E18" s="250"/>
      <c r="F18" s="251">
        <f>F19</f>
        <v>6421439</v>
      </c>
      <c r="G18" s="251">
        <f>G19</f>
        <v>6481439</v>
      </c>
    </row>
    <row r="19" spans="1:7" ht="32.25" customHeight="1">
      <c r="A19" s="247" t="s">
        <v>89</v>
      </c>
      <c r="B19" s="257"/>
      <c r="C19" s="256"/>
      <c r="D19" s="257" t="s">
        <v>210</v>
      </c>
      <c r="E19" s="258"/>
      <c r="F19" s="259">
        <f>F20+F21+F22</f>
        <v>6421439</v>
      </c>
      <c r="G19" s="259">
        <f>G20+G21+G22</f>
        <v>6481439</v>
      </c>
    </row>
    <row r="20" spans="1:7" ht="88.5" customHeight="1">
      <c r="A20" s="247" t="s">
        <v>168</v>
      </c>
      <c r="B20" s="257" t="s">
        <v>153</v>
      </c>
      <c r="C20" s="258"/>
      <c r="D20" s="257"/>
      <c r="E20" s="258">
        <v>100</v>
      </c>
      <c r="F20" s="259">
        <v>6263368</v>
      </c>
      <c r="G20" s="259">
        <v>6263368</v>
      </c>
    </row>
    <row r="21" spans="1:7" ht="45">
      <c r="A21" s="247" t="s">
        <v>157</v>
      </c>
      <c r="B21" s="257" t="s">
        <v>153</v>
      </c>
      <c r="C21" s="258"/>
      <c r="D21" s="257"/>
      <c r="E21" s="258">
        <v>200</v>
      </c>
      <c r="F21" s="259">
        <v>154307</v>
      </c>
      <c r="G21" s="259">
        <v>214307</v>
      </c>
    </row>
    <row r="22" spans="1:7" ht="21" customHeight="1">
      <c r="A22" s="247" t="s">
        <v>155</v>
      </c>
      <c r="B22" s="257" t="s">
        <v>153</v>
      </c>
      <c r="C22" s="258"/>
      <c r="D22" s="257"/>
      <c r="E22" s="258">
        <v>800</v>
      </c>
      <c r="F22" s="259">
        <v>3764</v>
      </c>
      <c r="G22" s="259">
        <v>3764</v>
      </c>
    </row>
    <row r="23" spans="1:7" ht="15">
      <c r="A23" s="270" t="s">
        <v>93</v>
      </c>
      <c r="B23" s="264"/>
      <c r="C23" s="265" t="s">
        <v>185</v>
      </c>
      <c r="D23" s="266" t="s">
        <v>208</v>
      </c>
      <c r="E23" s="267"/>
      <c r="F23" s="268">
        <f>F24</f>
        <v>100000</v>
      </c>
      <c r="G23" s="268">
        <f>G24</f>
        <v>100000</v>
      </c>
    </row>
    <row r="24" spans="1:7" ht="54.75" customHeight="1">
      <c r="A24" s="556" t="s">
        <v>228</v>
      </c>
      <c r="B24" s="287"/>
      <c r="C24" s="250" t="s">
        <v>153</v>
      </c>
      <c r="D24" s="249" t="s">
        <v>212</v>
      </c>
      <c r="E24" s="250"/>
      <c r="F24" s="251">
        <f>F25</f>
        <v>100000</v>
      </c>
      <c r="G24" s="251">
        <f>G25</f>
        <v>100000</v>
      </c>
    </row>
    <row r="25" spans="1:7" ht="28.5" customHeight="1">
      <c r="A25" s="247" t="s">
        <v>155</v>
      </c>
      <c r="B25" s="257"/>
      <c r="C25" s="243"/>
      <c r="D25" s="257"/>
      <c r="E25" s="258">
        <v>800</v>
      </c>
      <c r="F25" s="259">
        <v>100000</v>
      </c>
      <c r="G25" s="259">
        <v>100000</v>
      </c>
    </row>
    <row r="26" spans="1:8" s="287" customFormat="1" ht="39" customHeight="1">
      <c r="A26" s="263" t="s">
        <v>23</v>
      </c>
      <c r="B26" s="264"/>
      <c r="C26" s="265" t="s">
        <v>186</v>
      </c>
      <c r="D26" s="266"/>
      <c r="E26" s="267"/>
      <c r="F26" s="268">
        <f>F27</f>
        <v>770475.4299999999</v>
      </c>
      <c r="G26" s="268">
        <f>G27</f>
        <v>896007</v>
      </c>
      <c r="H26" s="557"/>
    </row>
    <row r="27" spans="1:8" s="287" customFormat="1" ht="51" customHeight="1">
      <c r="A27" s="373" t="s">
        <v>222</v>
      </c>
      <c r="B27" s="394"/>
      <c r="C27" s="375"/>
      <c r="D27" s="376" t="s">
        <v>196</v>
      </c>
      <c r="E27" s="377"/>
      <c r="F27" s="558">
        <f>F28+F40</f>
        <v>770475.4299999999</v>
      </c>
      <c r="G27" s="558">
        <f>G28+G40</f>
        <v>896007</v>
      </c>
      <c r="H27" s="557"/>
    </row>
    <row r="28" spans="1:8" s="287" customFormat="1" ht="56.25" customHeight="1">
      <c r="A28" s="388" t="s">
        <v>367</v>
      </c>
      <c r="B28" s="391"/>
      <c r="C28" s="380"/>
      <c r="D28" s="390" t="s">
        <v>200</v>
      </c>
      <c r="E28" s="389"/>
      <c r="F28" s="383">
        <f>F29+F35</f>
        <v>602358</v>
      </c>
      <c r="G28" s="383">
        <f>G29+G35</f>
        <v>611649</v>
      </c>
      <c r="H28" s="557"/>
    </row>
    <row r="29" spans="1:8" s="287" customFormat="1" ht="76.5" customHeight="1">
      <c r="A29" s="368" t="s">
        <v>281</v>
      </c>
      <c r="B29" s="280"/>
      <c r="C29" s="256"/>
      <c r="D29" s="252" t="s">
        <v>320</v>
      </c>
      <c r="E29" s="307"/>
      <c r="F29" s="259">
        <f>F30+F32</f>
        <v>451858</v>
      </c>
      <c r="G29" s="259">
        <f>G30+G32</f>
        <v>461149</v>
      </c>
      <c r="H29" s="557"/>
    </row>
    <row r="30" spans="1:8" s="287" customFormat="1" ht="34.5" customHeight="1">
      <c r="A30" s="369" t="s">
        <v>306</v>
      </c>
      <c r="B30" s="280"/>
      <c r="C30" s="256"/>
      <c r="D30" s="257" t="s">
        <v>321</v>
      </c>
      <c r="E30" s="307"/>
      <c r="F30" s="259">
        <f>F31</f>
        <v>300000</v>
      </c>
      <c r="G30" s="259">
        <f>G31</f>
        <v>300000</v>
      </c>
      <c r="H30" s="557"/>
    </row>
    <row r="31" spans="1:8" s="287" customFormat="1" ht="51.75" customHeight="1">
      <c r="A31" s="369" t="s">
        <v>157</v>
      </c>
      <c r="B31" s="280"/>
      <c r="C31" s="256"/>
      <c r="D31" s="257" t="s">
        <v>153</v>
      </c>
      <c r="E31" s="307">
        <v>200</v>
      </c>
      <c r="F31" s="259">
        <v>300000</v>
      </c>
      <c r="G31" s="259">
        <v>300000</v>
      </c>
      <c r="H31" s="557"/>
    </row>
    <row r="32" spans="1:8" s="287" customFormat="1" ht="48.75" customHeight="1">
      <c r="A32" s="369" t="s">
        <v>284</v>
      </c>
      <c r="B32" s="280"/>
      <c r="C32" s="256"/>
      <c r="D32" s="257" t="s">
        <v>322</v>
      </c>
      <c r="E32" s="307"/>
      <c r="F32" s="259">
        <f>F33+F34</f>
        <v>151858</v>
      </c>
      <c r="G32" s="259">
        <f>G33+G34</f>
        <v>161149</v>
      </c>
      <c r="H32" s="557"/>
    </row>
    <row r="33" spans="1:8" s="287" customFormat="1" ht="45.75" customHeight="1">
      <c r="A33" s="369" t="s">
        <v>157</v>
      </c>
      <c r="B33" s="280"/>
      <c r="C33" s="256"/>
      <c r="D33" s="257" t="s">
        <v>153</v>
      </c>
      <c r="E33" s="307">
        <v>200</v>
      </c>
      <c r="F33" s="259">
        <v>128809</v>
      </c>
      <c r="G33" s="259">
        <v>138100</v>
      </c>
      <c r="H33" s="557"/>
    </row>
    <row r="34" spans="1:8" s="287" customFormat="1" ht="20.25" customHeight="1">
      <c r="A34" s="369" t="s">
        <v>155</v>
      </c>
      <c r="B34" s="280"/>
      <c r="C34" s="256"/>
      <c r="D34" s="257"/>
      <c r="E34" s="307">
        <v>800</v>
      </c>
      <c r="F34" s="259">
        <v>23049</v>
      </c>
      <c r="G34" s="259">
        <v>23049</v>
      </c>
      <c r="H34" s="557"/>
    </row>
    <row r="35" spans="1:8" s="287" customFormat="1" ht="90">
      <c r="A35" s="368" t="str">
        <f>'[1]РАСХ 2023-2024 по целевым стать'!G92</f>
        <v>Создание условий для реализации подпрограммы  «Эффективная власть в Ивняковском сельском поселении Ярославского муниципального района Ярославской области»</v>
      </c>
      <c r="B35" s="280"/>
      <c r="C35" s="256"/>
      <c r="D35" s="252" t="s">
        <v>323</v>
      </c>
      <c r="E35" s="307"/>
      <c r="F35" s="259">
        <f>F36+F38</f>
        <v>150500</v>
      </c>
      <c r="G35" s="259">
        <f>G36+G38</f>
        <v>150500</v>
      </c>
      <c r="H35" s="557"/>
    </row>
    <row r="36" spans="1:8" s="287" customFormat="1" ht="69" customHeight="1">
      <c r="A36" s="369" t="s">
        <v>283</v>
      </c>
      <c r="B36" s="280"/>
      <c r="C36" s="256"/>
      <c r="D36" s="257" t="s">
        <v>324</v>
      </c>
      <c r="E36" s="307"/>
      <c r="F36" s="259">
        <f>F37</f>
        <v>50500</v>
      </c>
      <c r="G36" s="259">
        <f>G37</f>
        <v>50500</v>
      </c>
      <c r="H36" s="557"/>
    </row>
    <row r="37" spans="1:8" s="287" customFormat="1" ht="15">
      <c r="A37" s="369" t="s">
        <v>155</v>
      </c>
      <c r="B37" s="280"/>
      <c r="C37" s="256"/>
      <c r="D37" s="257" t="s">
        <v>153</v>
      </c>
      <c r="E37" s="307">
        <v>800</v>
      </c>
      <c r="F37" s="259">
        <v>50500</v>
      </c>
      <c r="G37" s="259">
        <v>50500</v>
      </c>
      <c r="H37" s="557"/>
    </row>
    <row r="38" spans="1:8" s="287" customFormat="1" ht="75">
      <c r="A38" s="369" t="str">
        <f>'[1]РАСХ 2023-2024 по целевым стать'!G99</f>
        <v>Прочие мероприятия для реализации подпрограммы «Эффективная власть в Ивняковском сельском поселении Ярославского муниципального района Ярославской области» </v>
      </c>
      <c r="B38" s="280"/>
      <c r="C38" s="256"/>
      <c r="D38" s="257" t="s">
        <v>325</v>
      </c>
      <c r="E38" s="271"/>
      <c r="F38" s="259">
        <f>F39</f>
        <v>100000</v>
      </c>
      <c r="G38" s="259">
        <f>G39</f>
        <v>100000</v>
      </c>
      <c r="H38" s="557"/>
    </row>
    <row r="39" spans="1:8" s="287" customFormat="1" ht="45">
      <c r="A39" s="247" t="s">
        <v>157</v>
      </c>
      <c r="B39" s="178" t="s">
        <v>153</v>
      </c>
      <c r="C39" s="258"/>
      <c r="D39" s="257"/>
      <c r="E39" s="258">
        <v>200</v>
      </c>
      <c r="F39" s="259">
        <v>100000</v>
      </c>
      <c r="G39" s="259">
        <v>100000</v>
      </c>
      <c r="H39" s="557"/>
    </row>
    <row r="40" spans="1:7" ht="57.75" customHeight="1">
      <c r="A40" s="388" t="s">
        <v>368</v>
      </c>
      <c r="B40" s="388"/>
      <c r="C40" s="388"/>
      <c r="D40" s="391" t="s">
        <v>260</v>
      </c>
      <c r="E40" s="392"/>
      <c r="F40" s="383">
        <f aca="true" t="shared" si="0" ref="F40:G42">F41</f>
        <v>168117.43</v>
      </c>
      <c r="G40" s="383">
        <f t="shared" si="0"/>
        <v>284358</v>
      </c>
    </row>
    <row r="41" spans="1:7" ht="120" customHeight="1">
      <c r="A41" s="343" t="s">
        <v>304</v>
      </c>
      <c r="B41" s="257"/>
      <c r="C41" s="258"/>
      <c r="D41" s="257" t="s">
        <v>326</v>
      </c>
      <c r="E41" s="304"/>
      <c r="F41" s="259">
        <f t="shared" si="0"/>
        <v>168117.43</v>
      </c>
      <c r="G41" s="261">
        <f t="shared" si="0"/>
        <v>284358</v>
      </c>
    </row>
    <row r="42" spans="1:7" ht="78" customHeight="1">
      <c r="A42" s="387" t="s">
        <v>305</v>
      </c>
      <c r="B42" s="257"/>
      <c r="C42" s="258"/>
      <c r="D42" s="257" t="s">
        <v>327</v>
      </c>
      <c r="E42" s="304"/>
      <c r="F42" s="259">
        <f t="shared" si="0"/>
        <v>168117.43</v>
      </c>
      <c r="G42" s="261">
        <f t="shared" si="0"/>
        <v>284358</v>
      </c>
    </row>
    <row r="43" spans="1:7" ht="36" customHeight="1">
      <c r="A43" s="247" t="s">
        <v>157</v>
      </c>
      <c r="B43" s="257"/>
      <c r="C43" s="258"/>
      <c r="D43" s="259"/>
      <c r="E43" s="292">
        <v>200</v>
      </c>
      <c r="F43" s="259">
        <v>168117.43</v>
      </c>
      <c r="G43" s="261">
        <v>284358</v>
      </c>
    </row>
    <row r="44" spans="1:8" s="287" customFormat="1" ht="34.5" customHeight="1">
      <c r="A44" s="270" t="s">
        <v>223</v>
      </c>
      <c r="B44" s="264"/>
      <c r="C44" s="265" t="s">
        <v>26</v>
      </c>
      <c r="D44" s="266"/>
      <c r="E44" s="267"/>
      <c r="F44" s="268">
        <f aca="true" t="shared" si="1" ref="F44:G46">F45</f>
        <v>251618</v>
      </c>
      <c r="G44" s="268">
        <f t="shared" si="1"/>
        <v>259956</v>
      </c>
      <c r="H44" s="557"/>
    </row>
    <row r="45" spans="1:7" ht="18" customHeight="1">
      <c r="A45" s="556" t="s">
        <v>166</v>
      </c>
      <c r="B45" s="244"/>
      <c r="C45" s="248"/>
      <c r="D45" s="249" t="s">
        <v>208</v>
      </c>
      <c r="E45" s="250"/>
      <c r="F45" s="251">
        <f t="shared" si="1"/>
        <v>251618</v>
      </c>
      <c r="G45" s="251">
        <f t="shared" si="1"/>
        <v>259956</v>
      </c>
    </row>
    <row r="46" spans="1:7" ht="87.75" customHeight="1">
      <c r="A46" s="247" t="s">
        <v>392</v>
      </c>
      <c r="B46" s="243"/>
      <c r="C46" s="256"/>
      <c r="D46" s="257" t="s">
        <v>213</v>
      </c>
      <c r="E46" s="258"/>
      <c r="F46" s="259">
        <f t="shared" si="1"/>
        <v>251618</v>
      </c>
      <c r="G46" s="259">
        <f t="shared" si="1"/>
        <v>259956</v>
      </c>
    </row>
    <row r="47" spans="1:7" ht="105" customHeight="1">
      <c r="A47" s="247" t="s">
        <v>168</v>
      </c>
      <c r="B47" s="257" t="s">
        <v>153</v>
      </c>
      <c r="C47" s="258"/>
      <c r="D47" s="257"/>
      <c r="E47" s="258">
        <v>100</v>
      </c>
      <c r="F47" s="259">
        <f>'[1]ДОХОДЫ 2023-2024'!C26</f>
        <v>251618</v>
      </c>
      <c r="G47" s="259">
        <f>'[1]ДОХОДЫ 2023-2024'!D26</f>
        <v>259956</v>
      </c>
    </row>
    <row r="48" spans="1:7" ht="63.75" customHeight="1">
      <c r="A48" s="270" t="s">
        <v>314</v>
      </c>
      <c r="B48" s="270"/>
      <c r="C48" s="265" t="s">
        <v>307</v>
      </c>
      <c r="D48" s="272"/>
      <c r="E48" s="273"/>
      <c r="F48" s="274">
        <f aca="true" t="shared" si="2" ref="F48:G52">F49</f>
        <v>450000</v>
      </c>
      <c r="G48" s="274">
        <f t="shared" si="2"/>
        <v>450000</v>
      </c>
    </row>
    <row r="49" spans="1:7" ht="51" customHeight="1">
      <c r="A49" s="373" t="s">
        <v>251</v>
      </c>
      <c r="B49" s="374"/>
      <c r="C49" s="375"/>
      <c r="D49" s="376" t="s">
        <v>246</v>
      </c>
      <c r="E49" s="377"/>
      <c r="F49" s="378">
        <f t="shared" si="2"/>
        <v>450000</v>
      </c>
      <c r="G49" s="378">
        <f t="shared" si="2"/>
        <v>450000</v>
      </c>
    </row>
    <row r="50" spans="1:7" ht="120" customHeight="1">
      <c r="A50" s="379" t="s">
        <v>512</v>
      </c>
      <c r="B50" s="381"/>
      <c r="C50" s="386"/>
      <c r="D50" s="381" t="s">
        <v>247</v>
      </c>
      <c r="E50" s="406"/>
      <c r="F50" s="384">
        <f t="shared" si="2"/>
        <v>450000</v>
      </c>
      <c r="G50" s="384">
        <f t="shared" si="2"/>
        <v>450000</v>
      </c>
    </row>
    <row r="51" spans="1:7" ht="39.75" customHeight="1">
      <c r="A51" s="247" t="s">
        <v>248</v>
      </c>
      <c r="B51" s="257"/>
      <c r="C51" s="256"/>
      <c r="D51" s="257" t="s">
        <v>249</v>
      </c>
      <c r="E51" s="258"/>
      <c r="F51" s="259">
        <f t="shared" si="2"/>
        <v>450000</v>
      </c>
      <c r="G51" s="259">
        <f t="shared" si="2"/>
        <v>450000</v>
      </c>
    </row>
    <row r="52" spans="1:7" ht="122.25" customHeight="1">
      <c r="A52" s="247" t="s">
        <v>370</v>
      </c>
      <c r="B52" s="227"/>
      <c r="C52" s="256"/>
      <c r="D52" s="257" t="s">
        <v>268</v>
      </c>
      <c r="E52" s="258"/>
      <c r="F52" s="259">
        <f t="shared" si="2"/>
        <v>450000</v>
      </c>
      <c r="G52" s="259">
        <f t="shared" si="2"/>
        <v>450000</v>
      </c>
    </row>
    <row r="53" spans="1:7" ht="54" customHeight="1">
      <c r="A53" s="247" t="s">
        <v>157</v>
      </c>
      <c r="B53" s="257" t="s">
        <v>153</v>
      </c>
      <c r="C53" s="258"/>
      <c r="D53" s="257"/>
      <c r="E53" s="258">
        <v>200</v>
      </c>
      <c r="F53" s="259">
        <v>450000</v>
      </c>
      <c r="G53" s="259">
        <v>450000</v>
      </c>
    </row>
    <row r="54" spans="1:7" ht="63">
      <c r="A54" s="396" t="s">
        <v>33</v>
      </c>
      <c r="B54" s="266"/>
      <c r="C54" s="266" t="s">
        <v>32</v>
      </c>
      <c r="D54" s="266"/>
      <c r="E54" s="267"/>
      <c r="F54" s="268">
        <f>F55</f>
        <v>116400</v>
      </c>
      <c r="G54" s="268">
        <f>G55</f>
        <v>116400</v>
      </c>
    </row>
    <row r="55" spans="1:7" ht="83.25" customHeight="1">
      <c r="A55" s="373" t="s">
        <v>233</v>
      </c>
      <c r="B55" s="370"/>
      <c r="C55" s="371"/>
      <c r="D55" s="376" t="s">
        <v>234</v>
      </c>
      <c r="E55" s="371"/>
      <c r="F55" s="378">
        <f>F56+F60+F65+F69</f>
        <v>116400</v>
      </c>
      <c r="G55" s="378">
        <f>G56+G60+G65+G69</f>
        <v>116400</v>
      </c>
    </row>
    <row r="56" spans="1:7" ht="95.25" customHeight="1">
      <c r="A56" s="410" t="s">
        <v>371</v>
      </c>
      <c r="B56" s="390"/>
      <c r="C56" s="382"/>
      <c r="D56" s="397" t="s">
        <v>236</v>
      </c>
      <c r="E56" s="382"/>
      <c r="F56" s="383">
        <f aca="true" t="shared" si="3" ref="F56:G58">F57</f>
        <v>1000</v>
      </c>
      <c r="G56" s="383">
        <f t="shared" si="3"/>
        <v>1000</v>
      </c>
    </row>
    <row r="57" spans="1:7" ht="102" customHeight="1">
      <c r="A57" s="246" t="s">
        <v>235</v>
      </c>
      <c r="B57" s="257"/>
      <c r="C57" s="258"/>
      <c r="D57" s="252" t="s">
        <v>237</v>
      </c>
      <c r="E57" s="258"/>
      <c r="F57" s="259">
        <f t="shared" si="3"/>
        <v>1000</v>
      </c>
      <c r="G57" s="259">
        <f t="shared" si="3"/>
        <v>1000</v>
      </c>
    </row>
    <row r="58" spans="1:7" ht="117" customHeight="1">
      <c r="A58" s="246" t="s">
        <v>513</v>
      </c>
      <c r="B58" s="257"/>
      <c r="C58" s="258"/>
      <c r="D58" s="252" t="s">
        <v>265</v>
      </c>
      <c r="E58" s="258"/>
      <c r="F58" s="259">
        <f t="shared" si="3"/>
        <v>1000</v>
      </c>
      <c r="G58" s="259">
        <f t="shared" si="3"/>
        <v>1000</v>
      </c>
    </row>
    <row r="59" spans="1:7" ht="53.25" customHeight="1">
      <c r="A59" s="247" t="s">
        <v>157</v>
      </c>
      <c r="B59" s="257"/>
      <c r="C59" s="258"/>
      <c r="D59" s="252"/>
      <c r="E59" s="258">
        <v>200</v>
      </c>
      <c r="F59" s="259">
        <v>1000</v>
      </c>
      <c r="G59" s="259">
        <v>1000</v>
      </c>
    </row>
    <row r="60" spans="1:7" ht="111" customHeight="1">
      <c r="A60" s="410" t="s">
        <v>383</v>
      </c>
      <c r="B60" s="390"/>
      <c r="C60" s="382"/>
      <c r="D60" s="397" t="s">
        <v>238</v>
      </c>
      <c r="E60" s="382"/>
      <c r="F60" s="383">
        <f>F61</f>
        <v>95400</v>
      </c>
      <c r="G60" s="383">
        <f>G61</f>
        <v>95400</v>
      </c>
    </row>
    <row r="61" spans="1:7" ht="81" customHeight="1">
      <c r="A61" s="247" t="s">
        <v>240</v>
      </c>
      <c r="B61" s="257"/>
      <c r="C61" s="258"/>
      <c r="D61" s="257" t="s">
        <v>239</v>
      </c>
      <c r="E61" s="258"/>
      <c r="F61" s="259">
        <f>F62</f>
        <v>95400</v>
      </c>
      <c r="G61" s="259">
        <f>G62</f>
        <v>95400</v>
      </c>
    </row>
    <row r="62" spans="1:7" ht="38.25" customHeight="1">
      <c r="A62" s="247" t="s">
        <v>263</v>
      </c>
      <c r="B62" s="252"/>
      <c r="C62" s="258"/>
      <c r="D62" s="257" t="s">
        <v>308</v>
      </c>
      <c r="E62" s="258"/>
      <c r="F62" s="259">
        <f>F63+F64</f>
        <v>95400</v>
      </c>
      <c r="G62" s="259">
        <f>G63+G64</f>
        <v>95400</v>
      </c>
    </row>
    <row r="63" spans="1:7" ht="105">
      <c r="A63" s="247" t="s">
        <v>168</v>
      </c>
      <c r="B63" s="257"/>
      <c r="C63" s="258"/>
      <c r="D63" s="257"/>
      <c r="E63" s="258">
        <v>100</v>
      </c>
      <c r="F63" s="259">
        <v>62400</v>
      </c>
      <c r="G63" s="259">
        <v>62400</v>
      </c>
    </row>
    <row r="64" spans="1:7" ht="45">
      <c r="A64" s="247" t="s">
        <v>157</v>
      </c>
      <c r="B64" s="257"/>
      <c r="C64" s="258"/>
      <c r="D64" s="257"/>
      <c r="E64" s="258">
        <v>200</v>
      </c>
      <c r="F64" s="259">
        <v>33000</v>
      </c>
      <c r="G64" s="259">
        <v>33000</v>
      </c>
    </row>
    <row r="65" spans="1:7" ht="126.75" customHeight="1">
      <c r="A65" s="410" t="s">
        <v>373</v>
      </c>
      <c r="B65" s="390"/>
      <c r="C65" s="382"/>
      <c r="D65" s="397" t="s">
        <v>241</v>
      </c>
      <c r="E65" s="382"/>
      <c r="F65" s="383">
        <f aca="true" t="shared" si="4" ref="F65:G67">F66</f>
        <v>10000</v>
      </c>
      <c r="G65" s="383">
        <f t="shared" si="4"/>
        <v>10000</v>
      </c>
    </row>
    <row r="66" spans="1:7" ht="91.5" customHeight="1">
      <c r="A66" s="246" t="s">
        <v>266</v>
      </c>
      <c r="B66" s="257"/>
      <c r="C66" s="326"/>
      <c r="D66" s="252" t="s">
        <v>242</v>
      </c>
      <c r="E66" s="258"/>
      <c r="F66" s="259">
        <f t="shared" si="4"/>
        <v>10000</v>
      </c>
      <c r="G66" s="259">
        <f t="shared" si="4"/>
        <v>10000</v>
      </c>
    </row>
    <row r="67" spans="1:7" ht="150" customHeight="1">
      <c r="A67" s="246" t="s">
        <v>514</v>
      </c>
      <c r="B67" s="257"/>
      <c r="C67" s="258"/>
      <c r="D67" s="252" t="s">
        <v>267</v>
      </c>
      <c r="E67" s="258"/>
      <c r="F67" s="259">
        <f t="shared" si="4"/>
        <v>10000</v>
      </c>
      <c r="G67" s="259">
        <f t="shared" si="4"/>
        <v>10000</v>
      </c>
    </row>
    <row r="68" spans="1:7" ht="54" customHeight="1">
      <c r="A68" s="247" t="s">
        <v>157</v>
      </c>
      <c r="B68" s="257"/>
      <c r="C68" s="258"/>
      <c r="D68" s="252"/>
      <c r="E68" s="258">
        <v>200</v>
      </c>
      <c r="F68" s="259">
        <v>10000</v>
      </c>
      <c r="G68" s="259">
        <v>10000</v>
      </c>
    </row>
    <row r="69" spans="1:7" ht="78" customHeight="1">
      <c r="A69" s="410" t="s">
        <v>358</v>
      </c>
      <c r="B69" s="390"/>
      <c r="C69" s="382"/>
      <c r="D69" s="397" t="s">
        <v>243</v>
      </c>
      <c r="E69" s="382"/>
      <c r="F69" s="383">
        <f aca="true" t="shared" si="5" ref="F69:G71">F70</f>
        <v>10000</v>
      </c>
      <c r="G69" s="383">
        <f t="shared" si="5"/>
        <v>10000</v>
      </c>
    </row>
    <row r="70" spans="1:9" ht="80.25" customHeight="1">
      <c r="A70" s="246" t="s">
        <v>245</v>
      </c>
      <c r="B70" s="257"/>
      <c r="C70" s="258"/>
      <c r="D70" s="252" t="s">
        <v>244</v>
      </c>
      <c r="E70" s="258"/>
      <c r="F70" s="259">
        <f t="shared" si="5"/>
        <v>10000</v>
      </c>
      <c r="G70" s="259">
        <f t="shared" si="5"/>
        <v>10000</v>
      </c>
      <c r="I70" s="243">
        <v>1</v>
      </c>
    </row>
    <row r="71" spans="1:7" ht="96.75" customHeight="1">
      <c r="A71" s="246" t="s">
        <v>515</v>
      </c>
      <c r="B71" s="257"/>
      <c r="C71" s="258"/>
      <c r="D71" s="252" t="s">
        <v>264</v>
      </c>
      <c r="E71" s="258"/>
      <c r="F71" s="259">
        <f t="shared" si="5"/>
        <v>10000</v>
      </c>
      <c r="G71" s="259">
        <f t="shared" si="5"/>
        <v>10000</v>
      </c>
    </row>
    <row r="72" spans="1:7" ht="45">
      <c r="A72" s="247" t="s">
        <v>157</v>
      </c>
      <c r="B72" s="257"/>
      <c r="C72" s="258"/>
      <c r="D72" s="252"/>
      <c r="E72" s="258">
        <v>200</v>
      </c>
      <c r="F72" s="259">
        <v>10000</v>
      </c>
      <c r="G72" s="259">
        <v>10000</v>
      </c>
    </row>
    <row r="73" spans="1:7" ht="30" customHeight="1">
      <c r="A73" s="270" t="s">
        <v>224</v>
      </c>
      <c r="B73" s="264"/>
      <c r="C73" s="265" t="s">
        <v>187</v>
      </c>
      <c r="D73" s="266"/>
      <c r="E73" s="267"/>
      <c r="F73" s="268">
        <f aca="true" t="shared" si="6" ref="F73:G75">F74</f>
        <v>13192024.57</v>
      </c>
      <c r="G73" s="268">
        <f t="shared" si="6"/>
        <v>11172171</v>
      </c>
    </row>
    <row r="74" spans="1:7" ht="55.5" customHeight="1">
      <c r="A74" s="556" t="s">
        <v>178</v>
      </c>
      <c r="B74" s="244"/>
      <c r="C74" s="248"/>
      <c r="D74" s="249" t="s">
        <v>203</v>
      </c>
      <c r="E74" s="250"/>
      <c r="F74" s="251">
        <f t="shared" si="6"/>
        <v>13192024.57</v>
      </c>
      <c r="G74" s="251">
        <f t="shared" si="6"/>
        <v>11172171</v>
      </c>
    </row>
    <row r="75" spans="1:7" ht="97.5" customHeight="1">
      <c r="A75" s="247" t="s">
        <v>365</v>
      </c>
      <c r="B75" s="245"/>
      <c r="C75" s="256"/>
      <c r="D75" s="257" t="s">
        <v>204</v>
      </c>
      <c r="E75" s="258"/>
      <c r="F75" s="259">
        <f t="shared" si="6"/>
        <v>13192024.57</v>
      </c>
      <c r="G75" s="259">
        <f t="shared" si="6"/>
        <v>11172171</v>
      </c>
    </row>
    <row r="76" spans="1:7" ht="77.25" customHeight="1">
      <c r="A76" s="247" t="s">
        <v>205</v>
      </c>
      <c r="B76" s="245"/>
      <c r="C76" s="256"/>
      <c r="D76" s="257" t="s">
        <v>206</v>
      </c>
      <c r="E76" s="258"/>
      <c r="F76" s="259">
        <f>F79+F81+F83+F85+F87+F77</f>
        <v>13192024.57</v>
      </c>
      <c r="G76" s="259">
        <f>G79+G81+G83+G85+G87+G77</f>
        <v>11172171</v>
      </c>
    </row>
    <row r="77" spans="1:7" ht="47.25" customHeight="1">
      <c r="A77" s="247" t="s">
        <v>226</v>
      </c>
      <c r="C77" s="258"/>
      <c r="D77" s="257" t="s">
        <v>227</v>
      </c>
      <c r="E77" s="258"/>
      <c r="F77" s="259">
        <f>F78</f>
        <v>2142673.57</v>
      </c>
      <c r="G77" s="259"/>
    </row>
    <row r="78" spans="1:7" ht="45.75" customHeight="1">
      <c r="A78" s="247" t="s">
        <v>157</v>
      </c>
      <c r="B78" s="257"/>
      <c r="C78" s="243"/>
      <c r="D78" s="344"/>
      <c r="E78" s="258">
        <v>200</v>
      </c>
      <c r="F78" s="259">
        <v>2142673.57</v>
      </c>
      <c r="G78" s="259"/>
    </row>
    <row r="79" spans="1:13" ht="102" customHeight="1">
      <c r="A79" s="247" t="s">
        <v>366</v>
      </c>
      <c r="B79" s="554"/>
      <c r="C79" s="256"/>
      <c r="D79" s="257" t="s">
        <v>207</v>
      </c>
      <c r="E79" s="258"/>
      <c r="F79" s="259">
        <f>F80</f>
        <v>1642447</v>
      </c>
      <c r="G79" s="259">
        <f>G80</f>
        <v>1765267</v>
      </c>
      <c r="I79" s="605"/>
      <c r="J79" s="606"/>
      <c r="K79" s="607"/>
      <c r="L79" s="608"/>
      <c r="M79" s="607"/>
    </row>
    <row r="80" spans="1:13" ht="55.5" customHeight="1">
      <c r="A80" s="247" t="s">
        <v>157</v>
      </c>
      <c r="B80" s="257" t="s">
        <v>153</v>
      </c>
      <c r="C80" s="258"/>
      <c r="D80" s="257"/>
      <c r="E80" s="258">
        <v>200</v>
      </c>
      <c r="F80" s="259">
        <f>'[1]ДОХОДЫ 2023-2024'!C12-'[1]Ведомка 2023-2024'!F80-'[1]Ведомка 2023-2024'!F86</f>
        <v>1642447</v>
      </c>
      <c r="G80" s="259">
        <f>'[1]ДОХОДЫ 2023-2024'!D12-'[1]Ведомка 2023-2024'!G80-'[1]Ведомка 2023-2024'!G86</f>
        <v>1765267</v>
      </c>
      <c r="I80" s="605"/>
      <c r="J80" s="608"/>
      <c r="K80" s="609"/>
      <c r="L80" s="608"/>
      <c r="M80" s="607"/>
    </row>
    <row r="81" spans="1:7" ht="45">
      <c r="A81" s="247" t="s">
        <v>257</v>
      </c>
      <c r="B81" s="280"/>
      <c r="C81" s="280"/>
      <c r="D81" s="257" t="s">
        <v>258</v>
      </c>
      <c r="E81" s="258"/>
      <c r="F81" s="259">
        <f>F82</f>
        <v>224672</v>
      </c>
      <c r="G81" s="259">
        <f>G82</f>
        <v>224672</v>
      </c>
    </row>
    <row r="82" spans="1:7" ht="45">
      <c r="A82" s="247" t="s">
        <v>157</v>
      </c>
      <c r="B82" s="280"/>
      <c r="C82" s="280"/>
      <c r="D82" s="257"/>
      <c r="E82" s="258">
        <v>200</v>
      </c>
      <c r="F82" s="259">
        <v>224672</v>
      </c>
      <c r="G82" s="259">
        <v>224672</v>
      </c>
    </row>
    <row r="83" spans="1:7" ht="38.25" customHeight="1">
      <c r="A83" s="247" t="s">
        <v>226</v>
      </c>
      <c r="B83" s="280"/>
      <c r="C83" s="280"/>
      <c r="D83" s="257" t="s">
        <v>256</v>
      </c>
      <c r="E83" s="258"/>
      <c r="F83" s="259">
        <f>F84</f>
        <v>4268780</v>
      </c>
      <c r="G83" s="259">
        <f>G84</f>
        <v>4268780</v>
      </c>
    </row>
    <row r="84" spans="1:7" ht="45">
      <c r="A84" s="247" t="s">
        <v>157</v>
      </c>
      <c r="B84" s="280"/>
      <c r="C84" s="280"/>
      <c r="D84" s="257"/>
      <c r="E84" s="258">
        <v>200</v>
      </c>
      <c r="F84" s="259">
        <v>4268780</v>
      </c>
      <c r="G84" s="259">
        <v>4268780</v>
      </c>
    </row>
    <row r="85" spans="1:7" ht="82.5" customHeight="1">
      <c r="A85" s="247" t="s">
        <v>343</v>
      </c>
      <c r="B85" s="280"/>
      <c r="C85" s="280"/>
      <c r="D85" s="257" t="s">
        <v>344</v>
      </c>
      <c r="E85" s="258"/>
      <c r="F85" s="259">
        <f>F86</f>
        <v>4613731</v>
      </c>
      <c r="G85" s="259">
        <f>G86</f>
        <v>4613731</v>
      </c>
    </row>
    <row r="86" spans="1:7" ht="54" customHeight="1">
      <c r="A86" s="247" t="s">
        <v>157</v>
      </c>
      <c r="B86" s="280"/>
      <c r="C86" s="280"/>
      <c r="D86" s="257"/>
      <c r="E86" s="258">
        <v>200</v>
      </c>
      <c r="F86" s="259">
        <v>4613731</v>
      </c>
      <c r="G86" s="259">
        <v>4613731</v>
      </c>
    </row>
    <row r="87" spans="1:7" ht="89.25" customHeight="1">
      <c r="A87" s="247" t="s">
        <v>516</v>
      </c>
      <c r="B87" s="280"/>
      <c r="C87" s="280"/>
      <c r="D87" s="257" t="s">
        <v>346</v>
      </c>
      <c r="E87" s="258"/>
      <c r="F87" s="259">
        <f>F88</f>
        <v>299721</v>
      </c>
      <c r="G87" s="259">
        <f>G88</f>
        <v>299721</v>
      </c>
    </row>
    <row r="88" spans="1:7" ht="50.25" customHeight="1">
      <c r="A88" s="247" t="s">
        <v>157</v>
      </c>
      <c r="B88" s="280"/>
      <c r="C88" s="280"/>
      <c r="D88" s="257"/>
      <c r="E88" s="258">
        <v>200</v>
      </c>
      <c r="F88" s="259">
        <v>299721</v>
      </c>
      <c r="G88" s="259">
        <v>299721</v>
      </c>
    </row>
    <row r="89" spans="1:7" ht="39" customHeight="1">
      <c r="A89" s="270" t="s">
        <v>517</v>
      </c>
      <c r="B89" s="264"/>
      <c r="C89" s="265" t="s">
        <v>36</v>
      </c>
      <c r="D89" s="266"/>
      <c r="E89" s="267"/>
      <c r="F89" s="559">
        <f>F90</f>
        <v>79034</v>
      </c>
      <c r="G89" s="559">
        <f>G90</f>
        <v>79034</v>
      </c>
    </row>
    <row r="90" spans="1:7" ht="51.75" customHeight="1">
      <c r="A90" s="388" t="s">
        <v>367</v>
      </c>
      <c r="B90" s="391"/>
      <c r="C90" s="380"/>
      <c r="D90" s="390" t="s">
        <v>200</v>
      </c>
      <c r="E90" s="389"/>
      <c r="F90" s="383">
        <f>F91</f>
        <v>79034</v>
      </c>
      <c r="G90" s="383">
        <f>G91</f>
        <v>79034</v>
      </c>
    </row>
    <row r="91" spans="1:7" ht="64.5" customHeight="1">
      <c r="A91" s="247" t="s">
        <v>518</v>
      </c>
      <c r="B91" s="280"/>
      <c r="C91" s="280"/>
      <c r="D91" s="257" t="s">
        <v>323</v>
      </c>
      <c r="E91" s="258"/>
      <c r="F91" s="259">
        <f>F92+F94</f>
        <v>79034</v>
      </c>
      <c r="G91" s="259">
        <f>G92+G94</f>
        <v>79034</v>
      </c>
    </row>
    <row r="92" spans="1:7" ht="120">
      <c r="A92" s="308" t="s">
        <v>519</v>
      </c>
      <c r="B92" s="280"/>
      <c r="C92" s="256"/>
      <c r="D92" s="257" t="s">
        <v>539</v>
      </c>
      <c r="E92" s="307"/>
      <c r="F92" s="259">
        <f>F93</f>
        <v>4324</v>
      </c>
      <c r="G92" s="259">
        <f>G93</f>
        <v>4324</v>
      </c>
    </row>
    <row r="93" spans="1:7" ht="48" customHeight="1">
      <c r="A93" s="247" t="s">
        <v>157</v>
      </c>
      <c r="B93" s="280"/>
      <c r="C93" s="256"/>
      <c r="D93" s="257"/>
      <c r="E93" s="307">
        <v>200</v>
      </c>
      <c r="F93" s="259">
        <v>4324</v>
      </c>
      <c r="G93" s="259">
        <v>4324</v>
      </c>
    </row>
    <row r="94" spans="1:7" ht="105">
      <c r="A94" s="308" t="s">
        <v>520</v>
      </c>
      <c r="B94" s="280"/>
      <c r="C94" s="256"/>
      <c r="D94" s="257" t="s">
        <v>521</v>
      </c>
      <c r="E94" s="307"/>
      <c r="F94" s="259">
        <f>F95</f>
        <v>74710</v>
      </c>
      <c r="G94" s="259">
        <f>G95</f>
        <v>74710</v>
      </c>
    </row>
    <row r="95" spans="1:7" ht="52.5" customHeight="1">
      <c r="A95" s="247" t="s">
        <v>157</v>
      </c>
      <c r="B95" s="280"/>
      <c r="C95" s="256"/>
      <c r="D95" s="257"/>
      <c r="E95" s="307">
        <v>200</v>
      </c>
      <c r="F95" s="259">
        <v>74710</v>
      </c>
      <c r="G95" s="259">
        <v>74710</v>
      </c>
    </row>
    <row r="96" spans="1:8" s="287" customFormat="1" ht="21.75" customHeight="1">
      <c r="A96" s="282" t="s">
        <v>41</v>
      </c>
      <c r="B96" s="282"/>
      <c r="C96" s="283" t="s">
        <v>40</v>
      </c>
      <c r="D96" s="284"/>
      <c r="E96" s="285"/>
      <c r="F96" s="286">
        <f>F97+F102</f>
        <v>1176188</v>
      </c>
      <c r="G96" s="286">
        <f>G97+G102</f>
        <v>1176188</v>
      </c>
      <c r="H96" s="557"/>
    </row>
    <row r="97" spans="1:8" s="287" customFormat="1" ht="83.25" customHeight="1">
      <c r="A97" s="399" t="s">
        <v>177</v>
      </c>
      <c r="B97" s="399"/>
      <c r="C97" s="401"/>
      <c r="D97" s="402" t="s">
        <v>191</v>
      </c>
      <c r="E97" s="560"/>
      <c r="F97" s="561">
        <f>F98</f>
        <v>100000</v>
      </c>
      <c r="G97" s="561">
        <f>G98</f>
        <v>100000</v>
      </c>
      <c r="H97" s="557"/>
    </row>
    <row r="98" spans="1:8" s="287" customFormat="1" ht="81" customHeight="1">
      <c r="A98" s="379" t="s">
        <v>522</v>
      </c>
      <c r="B98" s="392"/>
      <c r="C98" s="406" t="s">
        <v>153</v>
      </c>
      <c r="D98" s="381" t="s">
        <v>523</v>
      </c>
      <c r="E98" s="562"/>
      <c r="F98" s="563">
        <f aca="true" t="shared" si="7" ref="F98:G100">F99</f>
        <v>100000</v>
      </c>
      <c r="G98" s="563">
        <f t="shared" si="7"/>
        <v>100000</v>
      </c>
      <c r="H98" s="557"/>
    </row>
    <row r="99" spans="1:8" s="287" customFormat="1" ht="99" customHeight="1">
      <c r="A99" s="246" t="s">
        <v>524</v>
      </c>
      <c r="B99" s="564"/>
      <c r="C99" s="253"/>
      <c r="D99" s="252" t="s">
        <v>525</v>
      </c>
      <c r="E99" s="565"/>
      <c r="F99" s="566">
        <f t="shared" si="7"/>
        <v>100000</v>
      </c>
      <c r="G99" s="566">
        <f t="shared" si="7"/>
        <v>100000</v>
      </c>
      <c r="H99" s="557"/>
    </row>
    <row r="100" spans="1:8" s="287" customFormat="1" ht="104.25" customHeight="1">
      <c r="A100" s="246" t="s">
        <v>526</v>
      </c>
      <c r="B100" s="567"/>
      <c r="C100" s="253"/>
      <c r="D100" s="252" t="s">
        <v>527</v>
      </c>
      <c r="E100" s="565"/>
      <c r="F100" s="566">
        <f t="shared" si="7"/>
        <v>100000</v>
      </c>
      <c r="G100" s="566">
        <f t="shared" si="7"/>
        <v>100000</v>
      </c>
      <c r="H100" s="557"/>
    </row>
    <row r="101" spans="1:8" s="287" customFormat="1" ht="61.5" customHeight="1">
      <c r="A101" s="246" t="s">
        <v>528</v>
      </c>
      <c r="B101" s="252"/>
      <c r="D101" s="568"/>
      <c r="E101" s="253">
        <v>400</v>
      </c>
      <c r="F101" s="566">
        <v>100000</v>
      </c>
      <c r="G101" s="566">
        <v>100000</v>
      </c>
      <c r="H101" s="557"/>
    </row>
    <row r="102" spans="1:8" s="287" customFormat="1" ht="71.25">
      <c r="A102" s="334" t="str">
        <f>'[1]РАСХ 2023-2024 по целевым стать'!G44</f>
        <v>Муниципальная программа "Обеспечение качественными коммунальными услугами населения Ивянковского сельского поселения "</v>
      </c>
      <c r="B102" s="569"/>
      <c r="C102" s="405"/>
      <c r="D102" s="305" t="s">
        <v>285</v>
      </c>
      <c r="E102" s="407"/>
      <c r="F102" s="409">
        <f>F103</f>
        <v>1076188</v>
      </c>
      <c r="G102" s="409">
        <f>G103</f>
        <v>1076188</v>
      </c>
      <c r="H102" s="557"/>
    </row>
    <row r="103" spans="1:8" s="287" customFormat="1" ht="62.25" customHeight="1">
      <c r="A103" s="410" t="s">
        <v>380</v>
      </c>
      <c r="B103" s="570"/>
      <c r="C103" s="411" t="s">
        <v>153</v>
      </c>
      <c r="D103" s="397" t="s">
        <v>286</v>
      </c>
      <c r="E103" s="412"/>
      <c r="F103" s="413">
        <f>F104</f>
        <v>1076188</v>
      </c>
      <c r="G103" s="413">
        <f>G104</f>
        <v>1076188</v>
      </c>
      <c r="H103" s="557"/>
    </row>
    <row r="104" spans="1:8" s="287" customFormat="1" ht="33.75" customHeight="1">
      <c r="A104" s="415" t="s">
        <v>311</v>
      </c>
      <c r="B104" s="416"/>
      <c r="C104" s="417"/>
      <c r="D104" s="416" t="s">
        <v>287</v>
      </c>
      <c r="E104" s="277"/>
      <c r="F104" s="254">
        <f>F105+F107</f>
        <v>1076188</v>
      </c>
      <c r="G104" s="254">
        <f>G105+G107</f>
        <v>1076188</v>
      </c>
      <c r="H104" s="557"/>
    </row>
    <row r="105" spans="1:8" s="287" customFormat="1" ht="33" customHeight="1">
      <c r="A105" s="247" t="s">
        <v>269</v>
      </c>
      <c r="B105" s="243"/>
      <c r="C105" s="253"/>
      <c r="D105" s="257" t="s">
        <v>288</v>
      </c>
      <c r="E105" s="277"/>
      <c r="F105" s="254">
        <f>F106</f>
        <v>1000000</v>
      </c>
      <c r="G105" s="254">
        <f>G106</f>
        <v>1000000</v>
      </c>
      <c r="H105" s="557"/>
    </row>
    <row r="106" spans="1:8" s="287" customFormat="1" ht="45">
      <c r="A106" s="247" t="s">
        <v>157</v>
      </c>
      <c r="B106" s="252"/>
      <c r="C106" s="253"/>
      <c r="D106" s="254"/>
      <c r="E106" s="277">
        <v>200</v>
      </c>
      <c r="F106" s="254">
        <v>1000000</v>
      </c>
      <c r="G106" s="254">
        <v>1000000</v>
      </c>
      <c r="H106" s="557"/>
    </row>
    <row r="107" spans="1:8" s="287" customFormat="1" ht="36.75" customHeight="1">
      <c r="A107" s="308" t="s">
        <v>271</v>
      </c>
      <c r="B107" s="257"/>
      <c r="C107" s="418"/>
      <c r="D107" s="257" t="s">
        <v>290</v>
      </c>
      <c r="E107" s="254"/>
      <c r="F107" s="254">
        <f>F108</f>
        <v>76188</v>
      </c>
      <c r="G107" s="254">
        <f>G108</f>
        <v>76188</v>
      </c>
      <c r="H107" s="557"/>
    </row>
    <row r="108" spans="1:8" s="287" customFormat="1" ht="45">
      <c r="A108" s="247" t="s">
        <v>157</v>
      </c>
      <c r="B108" s="280"/>
      <c r="C108" s="258"/>
      <c r="D108" s="257" t="s">
        <v>153</v>
      </c>
      <c r="E108" s="278">
        <v>200</v>
      </c>
      <c r="F108" s="262">
        <v>76188</v>
      </c>
      <c r="G108" s="276">
        <v>76188</v>
      </c>
      <c r="H108" s="557"/>
    </row>
    <row r="109" spans="1:7" ht="23.25" customHeight="1">
      <c r="A109" s="270" t="s">
        <v>225</v>
      </c>
      <c r="B109" s="264"/>
      <c r="C109" s="265" t="s">
        <v>189</v>
      </c>
      <c r="D109" s="266"/>
      <c r="E109" s="279"/>
      <c r="F109" s="268">
        <f>F110</f>
        <v>449500</v>
      </c>
      <c r="G109" s="268">
        <f>G110</f>
        <v>449500</v>
      </c>
    </row>
    <row r="110" spans="1:7" ht="69.75" customHeight="1">
      <c r="A110" s="334" t="str">
        <f>'[1]РАСХ 2023-2024 по целевым стать'!G44</f>
        <v>Муниципальная программа "Обеспечение качественными коммунальными услугами населения Ивянковского сельского поселения "</v>
      </c>
      <c r="B110" s="569"/>
      <c r="C110" s="405"/>
      <c r="D110" s="305" t="s">
        <v>285</v>
      </c>
      <c r="E110" s="419"/>
      <c r="F110" s="398">
        <f>F111</f>
        <v>449500</v>
      </c>
      <c r="G110" s="398">
        <f>G111</f>
        <v>449500</v>
      </c>
    </row>
    <row r="111" spans="1:7" ht="75">
      <c r="A111" s="410" t="s">
        <v>380</v>
      </c>
      <c r="B111" s="570"/>
      <c r="C111" s="411" t="s">
        <v>153</v>
      </c>
      <c r="D111" s="397" t="s">
        <v>286</v>
      </c>
      <c r="E111" s="412"/>
      <c r="F111" s="413">
        <f>F112+F115</f>
        <v>449500</v>
      </c>
      <c r="G111" s="413">
        <f>G112+G115</f>
        <v>449500</v>
      </c>
    </row>
    <row r="112" spans="1:7" ht="34.5" customHeight="1">
      <c r="A112" s="421" t="s">
        <v>201</v>
      </c>
      <c r="B112" s="420"/>
      <c r="C112" s="417"/>
      <c r="D112" s="416" t="s">
        <v>287</v>
      </c>
      <c r="E112" s="277"/>
      <c r="F112" s="254">
        <f>F113</f>
        <v>86000</v>
      </c>
      <c r="G112" s="254">
        <f>G113</f>
        <v>86000</v>
      </c>
    </row>
    <row r="113" spans="1:7" ht="36" customHeight="1">
      <c r="A113" s="422" t="s">
        <v>270</v>
      </c>
      <c r="B113" s="293"/>
      <c r="C113" s="281"/>
      <c r="D113" s="257" t="s">
        <v>289</v>
      </c>
      <c r="E113" s="275"/>
      <c r="F113" s="254">
        <f>F114</f>
        <v>86000</v>
      </c>
      <c r="G113" s="254">
        <f>G114</f>
        <v>86000</v>
      </c>
    </row>
    <row r="114" spans="1:7" ht="52.5" customHeight="1">
      <c r="A114" s="369" t="s">
        <v>157</v>
      </c>
      <c r="B114" s="293"/>
      <c r="C114" s="281"/>
      <c r="D114" s="257"/>
      <c r="E114" s="258">
        <v>200</v>
      </c>
      <c r="F114" s="254">
        <v>86000</v>
      </c>
      <c r="G114" s="254">
        <v>86000</v>
      </c>
    </row>
    <row r="115" spans="1:7" ht="72" customHeight="1">
      <c r="A115" s="246" t="s">
        <v>312</v>
      </c>
      <c r="B115" s="304"/>
      <c r="C115" s="304"/>
      <c r="D115" s="252" t="s">
        <v>291</v>
      </c>
      <c r="E115" s="253"/>
      <c r="F115" s="259">
        <f>F116</f>
        <v>363500</v>
      </c>
      <c r="G115" s="259">
        <f>G116</f>
        <v>363500</v>
      </c>
    </row>
    <row r="116" spans="1:7" ht="21" customHeight="1">
      <c r="A116" s="247" t="s">
        <v>272</v>
      </c>
      <c r="B116" s="304"/>
      <c r="C116" s="304"/>
      <c r="D116" s="257" t="s">
        <v>292</v>
      </c>
      <c r="E116" s="258"/>
      <c r="F116" s="259">
        <f>F117+F118</f>
        <v>363500</v>
      </c>
      <c r="G116" s="259">
        <f>G117+G118</f>
        <v>363500</v>
      </c>
    </row>
    <row r="117" spans="1:7" ht="48.75" customHeight="1">
      <c r="A117" s="247" t="s">
        <v>157</v>
      </c>
      <c r="B117" s="304"/>
      <c r="C117" s="304"/>
      <c r="D117" s="257"/>
      <c r="E117" s="258">
        <v>200</v>
      </c>
      <c r="F117" s="259">
        <v>113500</v>
      </c>
      <c r="G117" s="259">
        <v>113500</v>
      </c>
    </row>
    <row r="118" spans="1:7" ht="24.75" customHeight="1">
      <c r="A118" s="247" t="s">
        <v>155</v>
      </c>
      <c r="B118" s="304"/>
      <c r="C118" s="304"/>
      <c r="D118" s="257"/>
      <c r="E118" s="258">
        <v>800</v>
      </c>
      <c r="F118" s="259">
        <v>250000</v>
      </c>
      <c r="G118" s="259">
        <v>250000</v>
      </c>
    </row>
    <row r="119" spans="1:7" ht="15">
      <c r="A119" s="270" t="s">
        <v>43</v>
      </c>
      <c r="B119" s="264"/>
      <c r="C119" s="265" t="s">
        <v>42</v>
      </c>
      <c r="D119" s="266"/>
      <c r="E119" s="267"/>
      <c r="F119" s="268">
        <f>F120+F125</f>
        <v>20675067.34</v>
      </c>
      <c r="G119" s="268">
        <f>G120+G125</f>
        <v>17073894.34</v>
      </c>
    </row>
    <row r="120" spans="1:7" ht="53.25" customHeight="1">
      <c r="A120" s="334" t="s">
        <v>331</v>
      </c>
      <c r="B120" s="571"/>
      <c r="C120" s="571"/>
      <c r="D120" s="305" t="s">
        <v>332</v>
      </c>
      <c r="E120" s="459" t="s">
        <v>153</v>
      </c>
      <c r="F120" s="398">
        <f aca="true" t="shared" si="8" ref="F120:G123">F121</f>
        <v>3365389</v>
      </c>
      <c r="G120" s="398">
        <f t="shared" si="8"/>
        <v>500000</v>
      </c>
    </row>
    <row r="121" spans="1:7" ht="39" customHeight="1">
      <c r="A121" s="572" t="s">
        <v>356</v>
      </c>
      <c r="B121" s="573"/>
      <c r="C121" s="573"/>
      <c r="D121" s="574" t="s">
        <v>333</v>
      </c>
      <c r="E121" s="575" t="s">
        <v>153</v>
      </c>
      <c r="F121" s="384">
        <f t="shared" si="8"/>
        <v>3365389</v>
      </c>
      <c r="G121" s="384">
        <f t="shared" si="8"/>
        <v>500000</v>
      </c>
    </row>
    <row r="122" spans="1:7" ht="51" customHeight="1">
      <c r="A122" s="246" t="s">
        <v>334</v>
      </c>
      <c r="B122" s="280"/>
      <c r="C122" s="280"/>
      <c r="D122" s="252" t="s">
        <v>335</v>
      </c>
      <c r="E122" s="253"/>
      <c r="F122" s="259">
        <f t="shared" si="8"/>
        <v>3365389</v>
      </c>
      <c r="G122" s="259">
        <f t="shared" si="8"/>
        <v>500000</v>
      </c>
    </row>
    <row r="123" spans="1:7" ht="39" customHeight="1">
      <c r="A123" s="247" t="s">
        <v>336</v>
      </c>
      <c r="B123" s="280"/>
      <c r="C123" s="280"/>
      <c r="D123" s="257" t="s">
        <v>337</v>
      </c>
      <c r="E123" s="258"/>
      <c r="F123" s="259">
        <f t="shared" si="8"/>
        <v>3365389</v>
      </c>
      <c r="G123" s="259">
        <f t="shared" si="8"/>
        <v>500000</v>
      </c>
    </row>
    <row r="124" spans="1:7" ht="56.25" customHeight="1">
      <c r="A124" s="247" t="s">
        <v>157</v>
      </c>
      <c r="B124" s="280"/>
      <c r="C124" s="280"/>
      <c r="D124" s="576"/>
      <c r="E124" s="577">
        <v>200</v>
      </c>
      <c r="F124" s="259">
        <v>3365389</v>
      </c>
      <c r="G124" s="259">
        <v>500000</v>
      </c>
    </row>
    <row r="125" spans="1:7" ht="71.25" customHeight="1">
      <c r="A125" s="334" t="s">
        <v>529</v>
      </c>
      <c r="B125" s="569"/>
      <c r="C125" s="405"/>
      <c r="D125" s="305" t="s">
        <v>285</v>
      </c>
      <c r="E125" s="419"/>
      <c r="F125" s="398">
        <f>F126+F142</f>
        <v>17309678.34</v>
      </c>
      <c r="G125" s="398">
        <f>G126+G142</f>
        <v>16573894.34</v>
      </c>
    </row>
    <row r="126" spans="1:7" ht="66" customHeight="1">
      <c r="A126" s="410" t="s">
        <v>380</v>
      </c>
      <c r="B126" s="570"/>
      <c r="C126" s="411" t="s">
        <v>153</v>
      </c>
      <c r="D126" s="397" t="s">
        <v>286</v>
      </c>
      <c r="E126" s="412"/>
      <c r="F126" s="413">
        <f>F127</f>
        <v>17009678.34</v>
      </c>
      <c r="G126" s="413">
        <f>G127</f>
        <v>16273894.34</v>
      </c>
    </row>
    <row r="127" spans="1:7" ht="47.25" customHeight="1">
      <c r="A127" s="578" t="s">
        <v>273</v>
      </c>
      <c r="B127" s="579"/>
      <c r="C127" s="580"/>
      <c r="D127" s="257" t="s">
        <v>294</v>
      </c>
      <c r="E127" s="581"/>
      <c r="F127" s="259">
        <f>F128+F130+F132+F134+F136+F138+F140</f>
        <v>17009678.34</v>
      </c>
      <c r="G127" s="259">
        <f>G128+G130+G132+G134+G136+G138+G140</f>
        <v>16273894.34</v>
      </c>
    </row>
    <row r="128" spans="1:7" ht="33.75" customHeight="1">
      <c r="A128" s="369" t="s">
        <v>275</v>
      </c>
      <c r="B128" s="280"/>
      <c r="C128" s="280"/>
      <c r="D128" s="257" t="s">
        <v>296</v>
      </c>
      <c r="E128" s="258"/>
      <c r="F128" s="259">
        <f>F129</f>
        <v>2390000</v>
      </c>
      <c r="G128" s="259">
        <f>G129</f>
        <v>2390000</v>
      </c>
    </row>
    <row r="129" spans="1:7" ht="45">
      <c r="A129" s="369" t="s">
        <v>157</v>
      </c>
      <c r="B129" s="280"/>
      <c r="C129" s="280"/>
      <c r="D129" s="257"/>
      <c r="E129" s="258">
        <v>200</v>
      </c>
      <c r="F129" s="259">
        <v>2390000</v>
      </c>
      <c r="G129" s="259">
        <v>2390000</v>
      </c>
    </row>
    <row r="130" spans="1:7" ht="21.75" customHeight="1">
      <c r="A130" s="427" t="s">
        <v>276</v>
      </c>
      <c r="B130" s="280"/>
      <c r="C130" s="280"/>
      <c r="D130" s="257" t="s">
        <v>297</v>
      </c>
      <c r="E130" s="258"/>
      <c r="F130" s="259">
        <f>F131</f>
        <v>850000</v>
      </c>
      <c r="G130" s="259">
        <f>G131</f>
        <v>850000</v>
      </c>
    </row>
    <row r="131" spans="1:7" ht="45">
      <c r="A131" s="369" t="s">
        <v>157</v>
      </c>
      <c r="B131" s="280"/>
      <c r="C131" s="280"/>
      <c r="D131" s="257"/>
      <c r="E131" s="258">
        <v>200</v>
      </c>
      <c r="F131" s="259">
        <v>850000</v>
      </c>
      <c r="G131" s="259">
        <v>850000</v>
      </c>
    </row>
    <row r="132" spans="1:7" ht="30">
      <c r="A132" s="308" t="s">
        <v>277</v>
      </c>
      <c r="B132" s="280"/>
      <c r="C132" s="280"/>
      <c r="D132" s="257" t="s">
        <v>298</v>
      </c>
      <c r="E132" s="258"/>
      <c r="F132" s="259">
        <f>F133</f>
        <v>200000</v>
      </c>
      <c r="G132" s="259">
        <f>G133</f>
        <v>200000</v>
      </c>
    </row>
    <row r="133" spans="1:7" ht="45">
      <c r="A133" s="369" t="s">
        <v>157</v>
      </c>
      <c r="B133" s="280"/>
      <c r="C133" s="280"/>
      <c r="D133" s="257"/>
      <c r="E133" s="258">
        <v>200</v>
      </c>
      <c r="F133" s="259">
        <v>200000</v>
      </c>
      <c r="G133" s="259">
        <v>200000</v>
      </c>
    </row>
    <row r="134" spans="1:7" ht="30">
      <c r="A134" s="369" t="s">
        <v>278</v>
      </c>
      <c r="B134" s="280"/>
      <c r="C134" s="280"/>
      <c r="D134" s="257" t="s">
        <v>299</v>
      </c>
      <c r="E134" s="258"/>
      <c r="F134" s="259">
        <f>F135</f>
        <v>1500000</v>
      </c>
      <c r="G134" s="259">
        <f>G135</f>
        <v>1500000</v>
      </c>
    </row>
    <row r="135" spans="1:7" ht="45">
      <c r="A135" s="369" t="s">
        <v>157</v>
      </c>
      <c r="B135" s="280"/>
      <c r="C135" s="280"/>
      <c r="D135" s="257"/>
      <c r="E135" s="258">
        <v>200</v>
      </c>
      <c r="F135" s="259">
        <v>1500000</v>
      </c>
      <c r="G135" s="259">
        <v>1500000</v>
      </c>
    </row>
    <row r="136" spans="1:7" ht="30">
      <c r="A136" s="369" t="s">
        <v>303</v>
      </c>
      <c r="B136" s="280"/>
      <c r="C136" s="280"/>
      <c r="D136" s="257" t="s">
        <v>300</v>
      </c>
      <c r="E136" s="258"/>
      <c r="F136" s="259">
        <f>F137</f>
        <v>3000000</v>
      </c>
      <c r="G136" s="259">
        <f>G137</f>
        <v>3000000</v>
      </c>
    </row>
    <row r="137" spans="1:7" ht="45">
      <c r="A137" s="369" t="s">
        <v>157</v>
      </c>
      <c r="B137" s="280"/>
      <c r="C137" s="280"/>
      <c r="D137" s="257"/>
      <c r="E137" s="258">
        <v>200</v>
      </c>
      <c r="F137" s="259">
        <v>3000000</v>
      </c>
      <c r="G137" s="259">
        <v>3000000</v>
      </c>
    </row>
    <row r="138" spans="1:7" ht="30">
      <c r="A138" s="369" t="s">
        <v>279</v>
      </c>
      <c r="B138" s="429"/>
      <c r="C138" s="429"/>
      <c r="D138" s="257" t="s">
        <v>301</v>
      </c>
      <c r="E138" s="258"/>
      <c r="F138" s="254">
        <f>F139</f>
        <v>500000</v>
      </c>
      <c r="G138" s="259">
        <f>G139</f>
        <v>500000</v>
      </c>
    </row>
    <row r="139" spans="1:7" ht="45">
      <c r="A139" s="369" t="s">
        <v>157</v>
      </c>
      <c r="B139" s="429"/>
      <c r="C139" s="429"/>
      <c r="D139" s="257"/>
      <c r="E139" s="258">
        <v>200</v>
      </c>
      <c r="F139" s="254">
        <v>500000</v>
      </c>
      <c r="G139" s="259">
        <v>500000</v>
      </c>
    </row>
    <row r="140" spans="1:7" ht="30">
      <c r="A140" s="369" t="s">
        <v>280</v>
      </c>
      <c r="B140" s="429"/>
      <c r="C140" s="429"/>
      <c r="D140" s="257" t="s">
        <v>302</v>
      </c>
      <c r="E140" s="258"/>
      <c r="F140" s="254">
        <f>F141</f>
        <v>8569678.34</v>
      </c>
      <c r="G140" s="259">
        <f>G141</f>
        <v>7833894.34</v>
      </c>
    </row>
    <row r="141" spans="1:7" ht="45">
      <c r="A141" s="369" t="s">
        <v>157</v>
      </c>
      <c r="B141" s="429"/>
      <c r="C141" s="429"/>
      <c r="D141" s="257"/>
      <c r="E141" s="258">
        <v>200</v>
      </c>
      <c r="F141" s="254">
        <v>8569678.34</v>
      </c>
      <c r="G141" s="259">
        <v>7833894.34</v>
      </c>
    </row>
    <row r="142" spans="1:7" ht="60" customHeight="1">
      <c r="A142" s="410" t="s">
        <v>379</v>
      </c>
      <c r="B142" s="460"/>
      <c r="C142" s="460"/>
      <c r="D142" s="397" t="s">
        <v>338</v>
      </c>
      <c r="E142" s="382"/>
      <c r="F142" s="413">
        <f aca="true" t="shared" si="9" ref="F142:G144">F143</f>
        <v>300000</v>
      </c>
      <c r="G142" s="413">
        <f t="shared" si="9"/>
        <v>300000</v>
      </c>
    </row>
    <row r="143" spans="1:7" ht="48.75" customHeight="1">
      <c r="A143" s="247" t="s">
        <v>339</v>
      </c>
      <c r="B143" s="429"/>
      <c r="C143" s="582"/>
      <c r="D143" s="257" t="s">
        <v>340</v>
      </c>
      <c r="E143" s="258"/>
      <c r="F143" s="254">
        <f t="shared" si="9"/>
        <v>300000</v>
      </c>
      <c r="G143" s="254">
        <f t="shared" si="9"/>
        <v>300000</v>
      </c>
    </row>
    <row r="144" spans="1:7" ht="52.5" customHeight="1">
      <c r="A144" s="247" t="s">
        <v>341</v>
      </c>
      <c r="B144" s="429"/>
      <c r="C144" s="429"/>
      <c r="D144" s="257" t="s">
        <v>342</v>
      </c>
      <c r="E144" s="258"/>
      <c r="F144" s="254">
        <f t="shared" si="9"/>
        <v>300000</v>
      </c>
      <c r="G144" s="254">
        <f t="shared" si="9"/>
        <v>300000</v>
      </c>
    </row>
    <row r="145" spans="1:7" ht="54" customHeight="1">
      <c r="A145" s="247" t="s">
        <v>157</v>
      </c>
      <c r="B145" s="429"/>
      <c r="C145" s="429"/>
      <c r="D145" s="257"/>
      <c r="E145" s="258">
        <v>200</v>
      </c>
      <c r="F145" s="254">
        <v>300000</v>
      </c>
      <c r="G145" s="254">
        <v>300000</v>
      </c>
    </row>
    <row r="146" spans="1:8" s="287" customFormat="1" ht="31.5" customHeight="1">
      <c r="A146" s="282" t="s">
        <v>117</v>
      </c>
      <c r="B146" s="288"/>
      <c r="C146" s="283" t="s">
        <v>44</v>
      </c>
      <c r="D146" s="289"/>
      <c r="E146" s="290"/>
      <c r="F146" s="291">
        <f aca="true" t="shared" si="10" ref="F146:G149">F147</f>
        <v>12564666.3</v>
      </c>
      <c r="G146" s="291">
        <f t="shared" si="10"/>
        <v>12564666.3</v>
      </c>
      <c r="H146" s="557"/>
    </row>
    <row r="147" spans="1:7" ht="69.75" customHeight="1">
      <c r="A147" s="556" t="s">
        <v>329</v>
      </c>
      <c r="B147" s="292"/>
      <c r="C147" s="256"/>
      <c r="D147" s="249" t="s">
        <v>285</v>
      </c>
      <c r="E147" s="278"/>
      <c r="F147" s="251">
        <f t="shared" si="10"/>
        <v>12564666.3</v>
      </c>
      <c r="G147" s="251">
        <f t="shared" si="10"/>
        <v>12564666.3</v>
      </c>
    </row>
    <row r="148" spans="1:7" ht="75">
      <c r="A148" s="583" t="s">
        <v>380</v>
      </c>
      <c r="B148" s="584"/>
      <c r="C148" s="580" t="s">
        <v>153</v>
      </c>
      <c r="D148" s="585" t="s">
        <v>286</v>
      </c>
      <c r="E148" s="581"/>
      <c r="F148" s="259">
        <f t="shared" si="10"/>
        <v>12564666.3</v>
      </c>
      <c r="G148" s="259">
        <f t="shared" si="10"/>
        <v>12564666.3</v>
      </c>
    </row>
    <row r="149" spans="1:7" ht="33" customHeight="1">
      <c r="A149" s="425" t="s">
        <v>273</v>
      </c>
      <c r="B149" s="201"/>
      <c r="C149" s="428"/>
      <c r="D149" s="426" t="s">
        <v>294</v>
      </c>
      <c r="E149" s="423"/>
      <c r="F149" s="259">
        <f t="shared" si="10"/>
        <v>12564666.3</v>
      </c>
      <c r="G149" s="259">
        <f t="shared" si="10"/>
        <v>12564666.3</v>
      </c>
    </row>
    <row r="150" spans="1:7" ht="34.5" customHeight="1">
      <c r="A150" s="246" t="s">
        <v>274</v>
      </c>
      <c r="B150" s="292"/>
      <c r="C150" s="253"/>
      <c r="D150" s="252" t="s">
        <v>295</v>
      </c>
      <c r="E150" s="258"/>
      <c r="F150" s="259">
        <f>F151+F152+F153</f>
        <v>12564666.3</v>
      </c>
      <c r="G150" s="259">
        <f>G151+G152+G153</f>
        <v>12564666.3</v>
      </c>
    </row>
    <row r="151" spans="1:7" ht="105">
      <c r="A151" s="247" t="s">
        <v>168</v>
      </c>
      <c r="B151" s="257"/>
      <c r="C151" s="281"/>
      <c r="D151" s="257"/>
      <c r="E151" s="258">
        <v>100</v>
      </c>
      <c r="F151" s="259">
        <v>9582371.3</v>
      </c>
      <c r="G151" s="259">
        <v>9582371.3</v>
      </c>
    </row>
    <row r="152" spans="1:7" ht="45">
      <c r="A152" s="247" t="s">
        <v>157</v>
      </c>
      <c r="B152" s="257"/>
      <c r="C152" s="281"/>
      <c r="D152" s="257"/>
      <c r="E152" s="258">
        <v>200</v>
      </c>
      <c r="F152" s="259">
        <v>2860968</v>
      </c>
      <c r="G152" s="259">
        <v>2860968</v>
      </c>
    </row>
    <row r="153" spans="1:7" ht="18.75" customHeight="1">
      <c r="A153" s="247" t="s">
        <v>155</v>
      </c>
      <c r="B153" s="257"/>
      <c r="C153" s="281"/>
      <c r="D153" s="257"/>
      <c r="E153" s="258">
        <v>800</v>
      </c>
      <c r="F153" s="259">
        <v>121327</v>
      </c>
      <c r="G153" s="259">
        <v>121327</v>
      </c>
    </row>
    <row r="154" spans="1:7" ht="47.25" customHeight="1">
      <c r="A154" s="282" t="s">
        <v>316</v>
      </c>
      <c r="B154" s="288"/>
      <c r="C154" s="283" t="s">
        <v>315</v>
      </c>
      <c r="D154" s="289"/>
      <c r="E154" s="290"/>
      <c r="F154" s="295">
        <f>F155+F160</f>
        <v>50000</v>
      </c>
      <c r="G154" s="295">
        <f>G155+G160</f>
        <v>50000</v>
      </c>
    </row>
    <row r="155" spans="1:7" ht="59.25" customHeight="1">
      <c r="A155" s="373" t="s">
        <v>222</v>
      </c>
      <c r="B155" s="394"/>
      <c r="C155" s="375"/>
      <c r="D155" s="376" t="s">
        <v>196</v>
      </c>
      <c r="E155" s="377"/>
      <c r="F155" s="558">
        <f>F156</f>
        <v>25000</v>
      </c>
      <c r="G155" s="558">
        <f>G156</f>
        <v>25000</v>
      </c>
    </row>
    <row r="156" spans="1:7" ht="54.75" customHeight="1">
      <c r="A156" s="388" t="s">
        <v>530</v>
      </c>
      <c r="B156" s="389"/>
      <c r="C156" s="380"/>
      <c r="D156" s="390" t="s">
        <v>195</v>
      </c>
      <c r="E156" s="382"/>
      <c r="F156" s="383">
        <f aca="true" t="shared" si="11" ref="F156:G158">F157</f>
        <v>25000</v>
      </c>
      <c r="G156" s="383">
        <f t="shared" si="11"/>
        <v>25000</v>
      </c>
    </row>
    <row r="157" spans="1:7" ht="36.75" customHeight="1">
      <c r="A157" s="247" t="s">
        <v>197</v>
      </c>
      <c r="B157" s="292"/>
      <c r="C157" s="248"/>
      <c r="D157" s="257" t="s">
        <v>198</v>
      </c>
      <c r="E157" s="250"/>
      <c r="F157" s="259">
        <f t="shared" si="11"/>
        <v>25000</v>
      </c>
      <c r="G157" s="259">
        <f t="shared" si="11"/>
        <v>25000</v>
      </c>
    </row>
    <row r="158" spans="1:7" ht="63" customHeight="1">
      <c r="A158" s="247" t="s">
        <v>363</v>
      </c>
      <c r="C158" s="248"/>
      <c r="D158" s="257" t="s">
        <v>199</v>
      </c>
      <c r="E158" s="250"/>
      <c r="F158" s="259">
        <f t="shared" si="11"/>
        <v>25000</v>
      </c>
      <c r="G158" s="259">
        <f t="shared" si="11"/>
        <v>25000</v>
      </c>
    </row>
    <row r="159" spans="1:7" ht="32.25" customHeight="1">
      <c r="A159" s="422" t="s">
        <v>157</v>
      </c>
      <c r="B159" s="292"/>
      <c r="C159" s="248"/>
      <c r="D159" s="257"/>
      <c r="E159" s="258">
        <v>200</v>
      </c>
      <c r="F159" s="259">
        <v>25000</v>
      </c>
      <c r="G159" s="259">
        <v>25000</v>
      </c>
    </row>
    <row r="160" spans="1:7" ht="32.25" customHeight="1">
      <c r="A160" s="586" t="s">
        <v>329</v>
      </c>
      <c r="B160" s="587"/>
      <c r="C160" s="588"/>
      <c r="D160" s="589" t="s">
        <v>285</v>
      </c>
      <c r="E160" s="590"/>
      <c r="F160" s="591">
        <f aca="true" t="shared" si="12" ref="F160:G163">F161</f>
        <v>25000</v>
      </c>
      <c r="G160" s="591">
        <f t="shared" si="12"/>
        <v>25000</v>
      </c>
    </row>
    <row r="161" spans="1:7" ht="64.5" customHeight="1">
      <c r="A161" s="410" t="s">
        <v>380</v>
      </c>
      <c r="B161" s="389"/>
      <c r="C161" s="411" t="s">
        <v>153</v>
      </c>
      <c r="D161" s="397" t="s">
        <v>286</v>
      </c>
      <c r="E161" s="406"/>
      <c r="F161" s="384">
        <f t="shared" si="12"/>
        <v>25000</v>
      </c>
      <c r="G161" s="384">
        <f t="shared" si="12"/>
        <v>25000</v>
      </c>
    </row>
    <row r="162" spans="1:7" ht="32.25" customHeight="1">
      <c r="A162" s="425" t="s">
        <v>273</v>
      </c>
      <c r="B162" s="201"/>
      <c r="C162" s="428"/>
      <c r="D162" s="426" t="s">
        <v>294</v>
      </c>
      <c r="E162" s="258"/>
      <c r="F162" s="259">
        <f t="shared" si="12"/>
        <v>25000</v>
      </c>
      <c r="G162" s="259">
        <f t="shared" si="12"/>
        <v>25000</v>
      </c>
    </row>
    <row r="163" spans="1:7" ht="33.75" customHeight="1">
      <c r="A163" s="246" t="s">
        <v>274</v>
      </c>
      <c r="B163" s="292"/>
      <c r="C163" s="253"/>
      <c r="D163" s="252" t="s">
        <v>295</v>
      </c>
      <c r="E163" s="258"/>
      <c r="F163" s="259">
        <f t="shared" si="12"/>
        <v>25000</v>
      </c>
      <c r="G163" s="259">
        <f t="shared" si="12"/>
        <v>25000</v>
      </c>
    </row>
    <row r="164" spans="1:7" ht="18.75" customHeight="1">
      <c r="A164" s="308" t="s">
        <v>157</v>
      </c>
      <c r="B164" s="292"/>
      <c r="C164" s="248"/>
      <c r="D164" s="257"/>
      <c r="E164" s="258">
        <v>200</v>
      </c>
      <c r="F164" s="259">
        <v>25000</v>
      </c>
      <c r="G164" s="259">
        <f>F164</f>
        <v>25000</v>
      </c>
    </row>
    <row r="165" spans="1:8" s="287" customFormat="1" ht="14.25">
      <c r="A165" s="282" t="s">
        <v>61</v>
      </c>
      <c r="B165" s="288"/>
      <c r="C165" s="283" t="s">
        <v>60</v>
      </c>
      <c r="D165" s="289"/>
      <c r="E165" s="290"/>
      <c r="F165" s="295">
        <f aca="true" t="shared" si="13" ref="F165:G167">F166</f>
        <v>132552</v>
      </c>
      <c r="G165" s="295">
        <f t="shared" si="13"/>
        <v>132552</v>
      </c>
      <c r="H165" s="557"/>
    </row>
    <row r="166" spans="1:7" ht="20.25" customHeight="1">
      <c r="A166" s="556" t="s">
        <v>166</v>
      </c>
      <c r="B166" s="244"/>
      <c r="C166" s="248"/>
      <c r="D166" s="249" t="s">
        <v>208</v>
      </c>
      <c r="E166" s="250"/>
      <c r="F166" s="251">
        <f t="shared" si="13"/>
        <v>132552</v>
      </c>
      <c r="G166" s="251">
        <f t="shared" si="13"/>
        <v>132552</v>
      </c>
    </row>
    <row r="167" spans="1:7" ht="85.5" customHeight="1">
      <c r="A167" s="247" t="s">
        <v>214</v>
      </c>
      <c r="B167" s="243"/>
      <c r="C167" s="258"/>
      <c r="D167" s="257" t="s">
        <v>215</v>
      </c>
      <c r="E167" s="276"/>
      <c r="F167" s="262">
        <f t="shared" si="13"/>
        <v>132552</v>
      </c>
      <c r="G167" s="262">
        <f t="shared" si="13"/>
        <v>132552</v>
      </c>
    </row>
    <row r="168" spans="1:7" ht="33.75" customHeight="1">
      <c r="A168" s="247" t="s">
        <v>154</v>
      </c>
      <c r="B168" s="257"/>
      <c r="C168" s="243"/>
      <c r="D168" s="259"/>
      <c r="E168" s="258">
        <v>300</v>
      </c>
      <c r="F168" s="262">
        <v>132552</v>
      </c>
      <c r="G168" s="262">
        <v>132552</v>
      </c>
    </row>
    <row r="169" spans="1:7" ht="33.75" customHeight="1">
      <c r="A169" s="296" t="s">
        <v>63</v>
      </c>
      <c r="B169" s="296"/>
      <c r="C169" s="289" t="s">
        <v>62</v>
      </c>
      <c r="D169" s="294"/>
      <c r="E169" s="297"/>
      <c r="F169" s="295">
        <f>F175+F170</f>
        <v>968270</v>
      </c>
      <c r="G169" s="295">
        <f>G175+G170</f>
        <v>967824</v>
      </c>
    </row>
    <row r="170" spans="1:7" ht="84.75" customHeight="1">
      <c r="A170" s="586" t="s">
        <v>177</v>
      </c>
      <c r="B170" s="592"/>
      <c r="C170" s="593" t="s">
        <v>153</v>
      </c>
      <c r="D170" s="589" t="s">
        <v>191</v>
      </c>
      <c r="E170" s="587"/>
      <c r="F170" s="594">
        <f aca="true" t="shared" si="14" ref="F170:G173">F171</f>
        <v>953270</v>
      </c>
      <c r="G170" s="594">
        <f t="shared" si="14"/>
        <v>952824</v>
      </c>
    </row>
    <row r="171" spans="1:7" ht="54.75" customHeight="1">
      <c r="A171" s="572" t="str">
        <f>'[1]РАСХ 2023-2024 по целевым стать'!G8</f>
        <v>Подпрограмма "Поддержка молодых семей в приобретении (строительстве) жилья"</v>
      </c>
      <c r="B171" s="573"/>
      <c r="C171" s="575" t="s">
        <v>153</v>
      </c>
      <c r="D171" s="574" t="s">
        <v>192</v>
      </c>
      <c r="E171" s="595"/>
      <c r="F171" s="596">
        <f t="shared" si="14"/>
        <v>953270</v>
      </c>
      <c r="G171" s="596">
        <f t="shared" si="14"/>
        <v>952824</v>
      </c>
    </row>
    <row r="172" spans="1:7" ht="66.75" customHeight="1">
      <c r="A172" s="246" t="s">
        <v>194</v>
      </c>
      <c r="B172" s="304"/>
      <c r="C172" s="253"/>
      <c r="D172" s="252" t="s">
        <v>193</v>
      </c>
      <c r="E172" s="292"/>
      <c r="F172" s="437">
        <f t="shared" si="14"/>
        <v>953270</v>
      </c>
      <c r="G172" s="437">
        <f t="shared" si="14"/>
        <v>952824</v>
      </c>
    </row>
    <row r="173" spans="1:7" ht="65.25" customHeight="1">
      <c r="A173" s="247" t="str">
        <f>'[1]РАСХ 2023-2024 по целевым стать'!G10</f>
        <v>Мероприятия по реализации подпрограммы "Поддержка молодых семей в приобретении (строительстве) жилья"</v>
      </c>
      <c r="B173" s="304"/>
      <c r="C173" s="258" t="s">
        <v>153</v>
      </c>
      <c r="D173" s="257" t="s">
        <v>310</v>
      </c>
      <c r="E173" s="292"/>
      <c r="F173" s="437">
        <f t="shared" si="14"/>
        <v>953270</v>
      </c>
      <c r="G173" s="437">
        <f t="shared" si="14"/>
        <v>952824</v>
      </c>
    </row>
    <row r="174" spans="1:7" ht="36" customHeight="1">
      <c r="A174" s="247" t="s">
        <v>154</v>
      </c>
      <c r="B174" s="304"/>
      <c r="C174" s="554"/>
      <c r="D174" s="257" t="s">
        <v>153</v>
      </c>
      <c r="E174" s="258">
        <v>300</v>
      </c>
      <c r="F174" s="437">
        <v>953270</v>
      </c>
      <c r="G174" s="437">
        <v>952824</v>
      </c>
    </row>
    <row r="175" spans="1:7" ht="18.75" customHeight="1">
      <c r="A175" s="556" t="s">
        <v>166</v>
      </c>
      <c r="B175" s="244"/>
      <c r="C175" s="248"/>
      <c r="D175" s="249" t="s">
        <v>208</v>
      </c>
      <c r="E175" s="597"/>
      <c r="F175" s="598">
        <f>F176</f>
        <v>15000</v>
      </c>
      <c r="G175" s="598">
        <f>G176</f>
        <v>15000</v>
      </c>
    </row>
    <row r="176" spans="1:7" ht="21.75" customHeight="1">
      <c r="A176" s="247" t="s">
        <v>132</v>
      </c>
      <c r="C176" s="258"/>
      <c r="D176" s="257" t="s">
        <v>232</v>
      </c>
      <c r="E176" s="292"/>
      <c r="F176" s="327">
        <f>F177</f>
        <v>15000</v>
      </c>
      <c r="G176" s="327">
        <f>G177</f>
        <v>15000</v>
      </c>
    </row>
    <row r="177" spans="1:7" ht="36" customHeight="1">
      <c r="A177" s="247" t="s">
        <v>154</v>
      </c>
      <c r="B177" s="257"/>
      <c r="D177" s="292"/>
      <c r="E177" s="258">
        <v>300</v>
      </c>
      <c r="F177" s="327">
        <v>15000</v>
      </c>
      <c r="G177" s="327">
        <v>15000</v>
      </c>
    </row>
    <row r="178" spans="1:7" ht="41.25" customHeight="1">
      <c r="A178" s="334" t="s">
        <v>70</v>
      </c>
      <c r="B178" s="599"/>
      <c r="C178" s="599"/>
      <c r="D178" s="305"/>
      <c r="E178" s="459"/>
      <c r="F178" s="600">
        <v>1491985</v>
      </c>
      <c r="G178" s="600">
        <v>2773237</v>
      </c>
    </row>
    <row r="179" spans="1:7" ht="23.25" customHeight="1">
      <c r="A179" s="601" t="s">
        <v>173</v>
      </c>
      <c r="B179" s="601"/>
      <c r="C179" s="602"/>
      <c r="D179" s="601"/>
      <c r="E179" s="601"/>
      <c r="F179" s="603">
        <f>F13</f>
        <v>59931012</v>
      </c>
      <c r="G179" s="603">
        <f>G13</f>
        <v>55784661</v>
      </c>
    </row>
    <row r="180" spans="1:8" s="287" customFormat="1" ht="21" customHeight="1">
      <c r="A180" s="433" t="s">
        <v>309</v>
      </c>
      <c r="B180" s="433"/>
      <c r="C180" s="434"/>
      <c r="D180" s="433"/>
      <c r="E180" s="433"/>
      <c r="F180" s="604">
        <f>'ДОХОДЫ 2023-2024'!C28-'Ведомка 2023-2024'!F179</f>
        <v>0</v>
      </c>
      <c r="G180" s="604">
        <f>'ДОХОДЫ 2023-2024'!D28-'Ведомка 2023-2024'!G179</f>
        <v>0</v>
      </c>
      <c r="H180" s="557"/>
    </row>
  </sheetData>
  <sheetProtection/>
  <mergeCells count="7">
    <mergeCell ref="A9:G9"/>
    <mergeCell ref="D1:G1"/>
    <mergeCell ref="D2:G2"/>
    <mergeCell ref="D3:G3"/>
    <mergeCell ref="F4:G4"/>
    <mergeCell ref="A7:G7"/>
    <mergeCell ref="A8:G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B158"/>
  <sheetViews>
    <sheetView showGridLines="0" zoomScaleSheetLayoutView="120" workbookViewId="0" topLeftCell="A4">
      <selection activeCell="L22" sqref="L22"/>
    </sheetView>
  </sheetViews>
  <sheetFormatPr defaultColWidth="9.00390625" defaultRowHeight="12.75"/>
  <cols>
    <col min="1" max="1" width="0.12890625" style="166" customWidth="1"/>
    <col min="2" max="6" width="0" style="166" hidden="1" customWidth="1"/>
    <col min="7" max="7" width="41.875" style="188" customWidth="1"/>
    <col min="8" max="8" width="11.25390625" style="183" customWidth="1"/>
    <col min="9" max="9" width="7.375" style="188" customWidth="1"/>
    <col min="10" max="10" width="13.00390625" style="188" bestFit="1" customWidth="1"/>
    <col min="11" max="11" width="13.625" style="195" bestFit="1" customWidth="1"/>
    <col min="12" max="13" width="14.00390625" style="317" bestFit="1" customWidth="1"/>
    <col min="14" max="14" width="11.75390625" style="463" bestFit="1" customWidth="1"/>
    <col min="15" max="23" width="9.125" style="464" customWidth="1"/>
    <col min="24" max="28" width="9.125" style="188" customWidth="1"/>
    <col min="29" max="236" width="9.125" style="166" customWidth="1"/>
    <col min="237" max="16384" width="9.125" style="166" customWidth="1"/>
  </cols>
  <sheetData>
    <row r="1" spans="1:13" ht="15" customHeight="1">
      <c r="A1" s="165"/>
      <c r="B1" s="165"/>
      <c r="C1" s="165"/>
      <c r="D1" s="165"/>
      <c r="E1" s="165"/>
      <c r="F1" s="165"/>
      <c r="G1" s="331"/>
      <c r="H1" s="671" t="s">
        <v>73</v>
      </c>
      <c r="I1" s="672"/>
      <c r="J1" s="672"/>
      <c r="K1" s="672"/>
      <c r="L1" s="672"/>
      <c r="M1" s="672"/>
    </row>
    <row r="2" spans="1:13" ht="15" customHeight="1">
      <c r="A2" s="165"/>
      <c r="B2" s="165"/>
      <c r="C2" s="165"/>
      <c r="D2" s="165"/>
      <c r="E2" s="165"/>
      <c r="F2" s="165"/>
      <c r="G2" s="331"/>
      <c r="H2" s="671" t="s">
        <v>0</v>
      </c>
      <c r="I2" s="672"/>
      <c r="J2" s="672"/>
      <c r="K2" s="672"/>
      <c r="L2" s="672"/>
      <c r="M2" s="672"/>
    </row>
    <row r="3" spans="1:13" ht="15" customHeight="1">
      <c r="A3" s="165"/>
      <c r="B3" s="165"/>
      <c r="C3" s="165"/>
      <c r="D3" s="165"/>
      <c r="E3" s="165"/>
      <c r="F3" s="165"/>
      <c r="G3" s="331"/>
      <c r="H3" s="671" t="s">
        <v>535</v>
      </c>
      <c r="I3" s="672"/>
      <c r="J3" s="672"/>
      <c r="K3" s="672"/>
      <c r="L3" s="672"/>
      <c r="M3" s="672"/>
    </row>
    <row r="4" spans="1:13" ht="14.25" customHeight="1">
      <c r="A4" s="167"/>
      <c r="B4" s="167"/>
      <c r="C4" s="167"/>
      <c r="D4" s="167"/>
      <c r="E4" s="167"/>
      <c r="F4" s="167"/>
      <c r="G4" s="184"/>
      <c r="H4" s="180"/>
      <c r="I4" s="184"/>
      <c r="J4" s="184"/>
      <c r="K4" s="191"/>
      <c r="L4" s="314"/>
      <c r="M4" s="314"/>
    </row>
    <row r="5" spans="1:13" ht="82.5" customHeight="1">
      <c r="A5" s="165"/>
      <c r="B5" s="450" t="s">
        <v>262</v>
      </c>
      <c r="C5" s="222"/>
      <c r="D5" s="222"/>
      <c r="E5" s="222"/>
      <c r="F5" s="222"/>
      <c r="G5" s="677" t="s">
        <v>348</v>
      </c>
      <c r="H5" s="677"/>
      <c r="I5" s="677"/>
      <c r="J5" s="677"/>
      <c r="K5" s="677"/>
      <c r="L5" s="677"/>
      <c r="M5" s="677"/>
    </row>
    <row r="6" spans="1:13" ht="14.25" customHeight="1">
      <c r="A6" s="167"/>
      <c r="B6" s="167"/>
      <c r="C6" s="167"/>
      <c r="D6" s="167"/>
      <c r="E6" s="167"/>
      <c r="F6" s="167"/>
      <c r="G6" s="184"/>
      <c r="H6" s="180"/>
      <c r="I6" s="184"/>
      <c r="J6" s="184"/>
      <c r="K6" s="191"/>
      <c r="L6" s="314"/>
      <c r="M6" s="314"/>
    </row>
    <row r="7" spans="1:13" ht="46.5" customHeight="1">
      <c r="A7" s="165"/>
      <c r="B7" s="168"/>
      <c r="C7" s="168"/>
      <c r="D7" s="168"/>
      <c r="E7" s="169"/>
      <c r="F7" s="169"/>
      <c r="G7" s="170" t="s">
        <v>8</v>
      </c>
      <c r="H7" s="171" t="s">
        <v>145</v>
      </c>
      <c r="I7" s="170" t="s">
        <v>146</v>
      </c>
      <c r="J7" s="172" t="s">
        <v>175</v>
      </c>
      <c r="K7" s="172" t="s">
        <v>147</v>
      </c>
      <c r="L7" s="309" t="s">
        <v>148</v>
      </c>
      <c r="M7" s="309" t="s">
        <v>149</v>
      </c>
    </row>
    <row r="8" spans="1:13" ht="36" customHeight="1">
      <c r="A8" s="173"/>
      <c r="B8" s="669" t="s">
        <v>156</v>
      </c>
      <c r="C8" s="669"/>
      <c r="D8" s="669"/>
      <c r="E8" s="669"/>
      <c r="F8" s="670"/>
      <c r="G8" s="197" t="s">
        <v>177</v>
      </c>
      <c r="H8" s="181" t="s">
        <v>191</v>
      </c>
      <c r="I8" s="185" t="s">
        <v>153</v>
      </c>
      <c r="J8" s="189">
        <f>J9</f>
        <v>246906</v>
      </c>
      <c r="K8" s="189">
        <f>K9</f>
        <v>449748</v>
      </c>
      <c r="L8" s="310">
        <f>L9</f>
        <v>450000</v>
      </c>
      <c r="M8" s="310">
        <f>M9</f>
        <v>1146654</v>
      </c>
    </row>
    <row r="9" spans="1:13" ht="30" customHeight="1">
      <c r="A9" s="173"/>
      <c r="B9" s="440"/>
      <c r="C9" s="440"/>
      <c r="D9" s="440"/>
      <c r="E9" s="440"/>
      <c r="F9" s="318"/>
      <c r="G9" s="488" t="s">
        <v>351</v>
      </c>
      <c r="H9" s="489" t="s">
        <v>192</v>
      </c>
      <c r="I9" s="490" t="s">
        <v>153</v>
      </c>
      <c r="J9" s="491">
        <f>J11</f>
        <v>246906</v>
      </c>
      <c r="K9" s="492">
        <f>K11</f>
        <v>449748</v>
      </c>
      <c r="L9" s="493">
        <f aca="true" t="shared" si="0" ref="L9:M11">L10</f>
        <v>450000</v>
      </c>
      <c r="M9" s="493">
        <f t="shared" si="0"/>
        <v>1146654</v>
      </c>
    </row>
    <row r="10" spans="1:13" ht="30" customHeight="1">
      <c r="A10" s="173"/>
      <c r="B10" s="440"/>
      <c r="C10" s="440"/>
      <c r="D10" s="440"/>
      <c r="E10" s="440"/>
      <c r="F10" s="318"/>
      <c r="G10" s="239" t="s">
        <v>393</v>
      </c>
      <c r="H10" s="235" t="s">
        <v>193</v>
      </c>
      <c r="I10" s="236"/>
      <c r="J10" s="237">
        <f>J11</f>
        <v>246906</v>
      </c>
      <c r="K10" s="238">
        <f>K11</f>
        <v>449748</v>
      </c>
      <c r="L10" s="311">
        <f t="shared" si="0"/>
        <v>450000</v>
      </c>
      <c r="M10" s="311">
        <f t="shared" si="0"/>
        <v>1146654</v>
      </c>
    </row>
    <row r="11" spans="1:13" ht="26.25" customHeight="1">
      <c r="A11" s="173"/>
      <c r="B11" s="440"/>
      <c r="C11" s="440"/>
      <c r="D11" s="440"/>
      <c r="E11" s="440"/>
      <c r="F11" s="318"/>
      <c r="G11" s="196" t="s">
        <v>355</v>
      </c>
      <c r="H11" s="178" t="s">
        <v>310</v>
      </c>
      <c r="I11" s="186" t="s">
        <v>153</v>
      </c>
      <c r="J11" s="190">
        <f>J12</f>
        <v>246906</v>
      </c>
      <c r="K11" s="190">
        <f>K12</f>
        <v>449748</v>
      </c>
      <c r="L11" s="202">
        <f t="shared" si="0"/>
        <v>450000</v>
      </c>
      <c r="M11" s="202">
        <f t="shared" si="0"/>
        <v>1146654</v>
      </c>
    </row>
    <row r="12" spans="1:13" ht="15.75" customHeight="1">
      <c r="A12" s="173"/>
      <c r="B12" s="440"/>
      <c r="C12" s="440"/>
      <c r="D12" s="440"/>
      <c r="E12" s="440"/>
      <c r="F12" s="318"/>
      <c r="G12" s="196" t="s">
        <v>154</v>
      </c>
      <c r="H12" s="178" t="s">
        <v>153</v>
      </c>
      <c r="I12" s="186">
        <v>300</v>
      </c>
      <c r="J12" s="190">
        <f>'Ведомка 2022'!F211</f>
        <v>246906</v>
      </c>
      <c r="K12" s="190">
        <f>'Ведомка 2022'!G211</f>
        <v>449748</v>
      </c>
      <c r="L12" s="202">
        <f>'Ведомка 2022'!H211</f>
        <v>450000</v>
      </c>
      <c r="M12" s="202">
        <f>J12+K12+L12</f>
        <v>1146654</v>
      </c>
    </row>
    <row r="13" spans="1:13" ht="24" customHeight="1">
      <c r="A13" s="173"/>
      <c r="B13" s="176"/>
      <c r="C13" s="176"/>
      <c r="D13" s="176"/>
      <c r="E13" s="176"/>
      <c r="F13" s="177"/>
      <c r="G13" s="330" t="s">
        <v>331</v>
      </c>
      <c r="H13" s="181" t="s">
        <v>332</v>
      </c>
      <c r="I13" s="328" t="s">
        <v>153</v>
      </c>
      <c r="J13" s="329">
        <f>J14</f>
        <v>5513793</v>
      </c>
      <c r="K13" s="329">
        <f>K14</f>
        <v>9405680</v>
      </c>
      <c r="L13" s="329">
        <f>L14</f>
        <v>6144425.25</v>
      </c>
      <c r="M13" s="329">
        <f>M14</f>
        <v>21063898.25</v>
      </c>
    </row>
    <row r="14" spans="1:13" ht="18" customHeight="1">
      <c r="A14" s="173"/>
      <c r="B14" s="176"/>
      <c r="C14" s="176"/>
      <c r="D14" s="176"/>
      <c r="E14" s="176"/>
      <c r="F14" s="177"/>
      <c r="G14" s="488" t="s">
        <v>385</v>
      </c>
      <c r="H14" s="489" t="s">
        <v>333</v>
      </c>
      <c r="I14" s="485"/>
      <c r="J14" s="486">
        <f aca="true" t="shared" si="1" ref="J14:K16">J15</f>
        <v>5513793</v>
      </c>
      <c r="K14" s="487">
        <f>K15+K20+K25</f>
        <v>9405680</v>
      </c>
      <c r="L14" s="487">
        <f>L15+L20+L25</f>
        <v>6144425.25</v>
      </c>
      <c r="M14" s="487">
        <f>M15+M20+M25</f>
        <v>21063898.25</v>
      </c>
    </row>
    <row r="15" spans="1:28" s="241" customFormat="1" ht="27" customHeight="1">
      <c r="A15" s="240"/>
      <c r="B15" s="223"/>
      <c r="C15" s="223"/>
      <c r="D15" s="223"/>
      <c r="E15" s="223"/>
      <c r="F15" s="224"/>
      <c r="G15" s="239" t="s">
        <v>334</v>
      </c>
      <c r="H15" s="235" t="s">
        <v>353</v>
      </c>
      <c r="I15" s="236"/>
      <c r="J15" s="237">
        <f t="shared" si="1"/>
        <v>5513793</v>
      </c>
      <c r="K15" s="238">
        <f t="shared" si="1"/>
        <v>229742</v>
      </c>
      <c r="L15" s="311">
        <f>L16+L18</f>
        <v>924477.25</v>
      </c>
      <c r="M15" s="311">
        <f>M17+M19</f>
        <v>6668012.25</v>
      </c>
      <c r="N15" s="467"/>
      <c r="O15" s="468"/>
      <c r="P15" s="468"/>
      <c r="Q15" s="468"/>
      <c r="R15" s="468"/>
      <c r="S15" s="468"/>
      <c r="T15" s="468"/>
      <c r="U15" s="468"/>
      <c r="V15" s="468"/>
      <c r="W15" s="468"/>
      <c r="X15" s="462"/>
      <c r="Y15" s="462"/>
      <c r="Z15" s="462"/>
      <c r="AA15" s="462"/>
      <c r="AB15" s="462"/>
    </row>
    <row r="16" spans="1:28" s="500" customFormat="1" ht="21.75" customHeight="1">
      <c r="A16" s="494"/>
      <c r="B16" s="495"/>
      <c r="C16" s="495"/>
      <c r="D16" s="495"/>
      <c r="E16" s="495"/>
      <c r="F16" s="496"/>
      <c r="G16" s="230" t="s">
        <v>336</v>
      </c>
      <c r="H16" s="227" t="s">
        <v>337</v>
      </c>
      <c r="I16" s="228"/>
      <c r="J16" s="200">
        <f t="shared" si="1"/>
        <v>5513793</v>
      </c>
      <c r="K16" s="229">
        <f t="shared" si="1"/>
        <v>229742</v>
      </c>
      <c r="L16" s="312">
        <f>L17</f>
        <v>373116</v>
      </c>
      <c r="M16" s="312">
        <f>M17</f>
        <v>6116651</v>
      </c>
      <c r="N16" s="497"/>
      <c r="O16" s="498"/>
      <c r="P16" s="498"/>
      <c r="Q16" s="498"/>
      <c r="R16" s="498"/>
      <c r="S16" s="498"/>
      <c r="T16" s="498"/>
      <c r="U16" s="498"/>
      <c r="V16" s="498"/>
      <c r="W16" s="498"/>
      <c r="X16" s="499"/>
      <c r="Y16" s="499"/>
      <c r="Z16" s="499"/>
      <c r="AA16" s="499"/>
      <c r="AB16" s="499"/>
    </row>
    <row r="17" spans="1:13" ht="21" customHeight="1">
      <c r="A17" s="173"/>
      <c r="B17" s="176"/>
      <c r="C17" s="176"/>
      <c r="D17" s="176"/>
      <c r="E17" s="176"/>
      <c r="F17" s="177"/>
      <c r="G17" s="196" t="s">
        <v>157</v>
      </c>
      <c r="H17" s="225"/>
      <c r="I17" s="226">
        <v>200</v>
      </c>
      <c r="J17" s="190">
        <f>'Ведомка 2022'!F131</f>
        <v>5513793</v>
      </c>
      <c r="K17" s="193">
        <f>'Ведомка 2022'!G131</f>
        <v>229742</v>
      </c>
      <c r="L17" s="202">
        <f>'Ведомка 2022'!H131</f>
        <v>373116</v>
      </c>
      <c r="M17" s="202">
        <f>J17+K17+L17</f>
        <v>6116651</v>
      </c>
    </row>
    <row r="18" spans="1:28" s="241" customFormat="1" ht="21" customHeight="1">
      <c r="A18" s="240"/>
      <c r="B18" s="223"/>
      <c r="C18" s="223"/>
      <c r="D18" s="223"/>
      <c r="E18" s="223"/>
      <c r="F18" s="224"/>
      <c r="G18" s="230" t="s">
        <v>395</v>
      </c>
      <c r="H18" s="225" t="s">
        <v>396</v>
      </c>
      <c r="I18" s="226"/>
      <c r="J18" s="200"/>
      <c r="K18" s="229"/>
      <c r="L18" s="312">
        <f>L19</f>
        <v>551361.25</v>
      </c>
      <c r="M18" s="312">
        <f>M19</f>
        <v>551361.25</v>
      </c>
      <c r="N18" s="467"/>
      <c r="O18" s="468"/>
      <c r="P18" s="468"/>
      <c r="Q18" s="468"/>
      <c r="R18" s="468"/>
      <c r="S18" s="468"/>
      <c r="T18" s="468"/>
      <c r="U18" s="468"/>
      <c r="V18" s="468"/>
      <c r="W18" s="468"/>
      <c r="X18" s="462"/>
      <c r="Y18" s="462"/>
      <c r="Z18" s="462"/>
      <c r="AA18" s="462"/>
      <c r="AB18" s="462"/>
    </row>
    <row r="19" spans="1:13" ht="21" customHeight="1">
      <c r="A19" s="173"/>
      <c r="B19" s="176"/>
      <c r="C19" s="176"/>
      <c r="D19" s="176"/>
      <c r="E19" s="176"/>
      <c r="F19" s="177"/>
      <c r="G19" s="196" t="s">
        <v>157</v>
      </c>
      <c r="H19" s="225"/>
      <c r="I19" s="226">
        <v>200</v>
      </c>
      <c r="J19" s="190"/>
      <c r="K19" s="193"/>
      <c r="L19" s="202">
        <f>'Ведомка 2022'!H133</f>
        <v>551361.25</v>
      </c>
      <c r="M19" s="202">
        <f>L19</f>
        <v>551361.25</v>
      </c>
    </row>
    <row r="20" spans="1:28" s="241" customFormat="1" ht="21" customHeight="1">
      <c r="A20" s="240"/>
      <c r="B20" s="223"/>
      <c r="C20" s="223"/>
      <c r="D20" s="223"/>
      <c r="E20" s="223"/>
      <c r="F20" s="224"/>
      <c r="G20" s="230" t="str">
        <f>'Ведомка 2022'!A134</f>
        <v>Мероприятия инициативного бюджетирования</v>
      </c>
      <c r="H20" s="225" t="s">
        <v>410</v>
      </c>
      <c r="I20" s="226"/>
      <c r="J20" s="200">
        <f>J21+J23</f>
        <v>0</v>
      </c>
      <c r="K20" s="200">
        <f>K21+K23</f>
        <v>1045000</v>
      </c>
      <c r="L20" s="200">
        <f>L21+L23</f>
        <v>1387974.8</v>
      </c>
      <c r="M20" s="200">
        <f>M21+M23</f>
        <v>2432974.8</v>
      </c>
      <c r="N20" s="467"/>
      <c r="O20" s="468"/>
      <c r="P20" s="468"/>
      <c r="Q20" s="468"/>
      <c r="R20" s="468"/>
      <c r="S20" s="468"/>
      <c r="T20" s="468"/>
      <c r="U20" s="468"/>
      <c r="V20" s="468"/>
      <c r="W20" s="468"/>
      <c r="X20" s="462"/>
      <c r="Y20" s="462"/>
      <c r="Z20" s="462"/>
      <c r="AA20" s="462"/>
      <c r="AB20" s="462"/>
    </row>
    <row r="21" spans="1:13" ht="37.5" customHeight="1">
      <c r="A21" s="173"/>
      <c r="B21" s="176"/>
      <c r="C21" s="176"/>
      <c r="D21" s="176"/>
      <c r="E21" s="176"/>
      <c r="F21" s="177"/>
      <c r="G21" s="196" t="str">
        <f>'Ведомка 2022'!A135</f>
        <v>Расходы на реализацию мероприятий инициативного бюджетирования на территории Ярославской области (поддержка местных инициатив)  за счет средств местного бюджета</v>
      </c>
      <c r="H21" s="225" t="s">
        <v>411</v>
      </c>
      <c r="I21" s="226"/>
      <c r="J21" s="190"/>
      <c r="K21" s="193"/>
      <c r="L21" s="202">
        <f>L22</f>
        <v>1387974.8</v>
      </c>
      <c r="M21" s="202">
        <f>L21</f>
        <v>1387974.8</v>
      </c>
    </row>
    <row r="22" spans="1:13" ht="30.75" customHeight="1">
      <c r="A22" s="173"/>
      <c r="B22" s="176"/>
      <c r="C22" s="176"/>
      <c r="D22" s="176"/>
      <c r="E22" s="176"/>
      <c r="F22" s="177"/>
      <c r="G22" s="196" t="s">
        <v>157</v>
      </c>
      <c r="H22" s="225"/>
      <c r="I22" s="226">
        <v>200</v>
      </c>
      <c r="J22" s="190"/>
      <c r="K22" s="193"/>
      <c r="L22" s="202">
        <f>'Ведомка 2022'!H136</f>
        <v>1387974.8</v>
      </c>
      <c r="M22" s="202">
        <f>L22</f>
        <v>1387974.8</v>
      </c>
    </row>
    <row r="23" spans="1:13" ht="41.25" customHeight="1">
      <c r="A23" s="173"/>
      <c r="B23" s="176"/>
      <c r="C23" s="176"/>
      <c r="D23" s="176"/>
      <c r="E23" s="176"/>
      <c r="F23" s="177"/>
      <c r="G23" s="196" t="str">
        <f>'Ведомка 2022'!A137</f>
        <v>Расходы на реализацию мероприятий инициативного бюджетирования на территории Ярославской области (поддержка местных инициатив)</v>
      </c>
      <c r="H23" s="225" t="s">
        <v>412</v>
      </c>
      <c r="I23" s="226"/>
      <c r="J23" s="190"/>
      <c r="K23" s="193">
        <f>K24</f>
        <v>1045000</v>
      </c>
      <c r="L23" s="202"/>
      <c r="M23" s="202">
        <f>J23+K23+L23</f>
        <v>1045000</v>
      </c>
    </row>
    <row r="24" spans="1:13" ht="21" customHeight="1">
      <c r="A24" s="173"/>
      <c r="B24" s="176"/>
      <c r="C24" s="176"/>
      <c r="D24" s="176"/>
      <c r="E24" s="176"/>
      <c r="F24" s="177"/>
      <c r="G24" s="196" t="s">
        <v>157</v>
      </c>
      <c r="H24" s="225"/>
      <c r="I24" s="226">
        <v>200</v>
      </c>
      <c r="J24" s="190"/>
      <c r="K24" s="193">
        <f>'Ведомка 2022'!G138</f>
        <v>1045000</v>
      </c>
      <c r="L24" s="202"/>
      <c r="M24" s="202">
        <f>J24+K24+L24</f>
        <v>1045000</v>
      </c>
    </row>
    <row r="25" spans="1:13" ht="42" customHeight="1">
      <c r="A25" s="173"/>
      <c r="B25" s="176"/>
      <c r="C25" s="176"/>
      <c r="D25" s="176"/>
      <c r="E25" s="176"/>
      <c r="F25" s="177"/>
      <c r="G25" s="196" t="str">
        <f>'Ведомка 2022'!A139</f>
        <v>Реализация проекта комплексного благоустройства придомовых территорий и обустройства территорий для выгула животных "Наши дворы"</v>
      </c>
      <c r="H25" s="225" t="s">
        <v>413</v>
      </c>
      <c r="I25" s="226"/>
      <c r="J25" s="190"/>
      <c r="K25" s="193">
        <f>K26+K28+K30</f>
        <v>8130938</v>
      </c>
      <c r="L25" s="193">
        <f>L26+L28+L30</f>
        <v>3831973.1999999997</v>
      </c>
      <c r="M25" s="193">
        <f>M26+M28+M30</f>
        <v>11962911.2</v>
      </c>
    </row>
    <row r="26" spans="1:13" ht="38.25" customHeight="1">
      <c r="A26" s="173"/>
      <c r="B26" s="176"/>
      <c r="C26" s="176"/>
      <c r="D26" s="176"/>
      <c r="E26" s="176"/>
      <c r="F26" s="177"/>
      <c r="G26" s="196" t="str">
        <f>'Ведомка 2022'!A139</f>
        <v>Реализация проекта комплексного благоустройства придомовых территорий и обустройства территорий для выгула животных "Наши дворы"</v>
      </c>
      <c r="H26" s="225" t="s">
        <v>402</v>
      </c>
      <c r="I26" s="226"/>
      <c r="J26" s="190"/>
      <c r="K26" s="193">
        <f>K27</f>
        <v>7442938</v>
      </c>
      <c r="L26" s="202"/>
      <c r="M26" s="202">
        <f>M27</f>
        <v>7442938</v>
      </c>
    </row>
    <row r="27" spans="1:13" ht="21" customHeight="1">
      <c r="A27" s="173"/>
      <c r="B27" s="176"/>
      <c r="C27" s="176"/>
      <c r="D27" s="176"/>
      <c r="E27" s="176"/>
      <c r="F27" s="177"/>
      <c r="G27" s="196" t="s">
        <v>157</v>
      </c>
      <c r="H27" s="225"/>
      <c r="I27" s="226">
        <v>200</v>
      </c>
      <c r="J27" s="190"/>
      <c r="K27" s="193">
        <f>'Ведомка 2022'!G141+'Ведомка 2022'!I84</f>
        <v>7442938</v>
      </c>
      <c r="L27" s="202"/>
      <c r="M27" s="202">
        <f>K27</f>
        <v>7442938</v>
      </c>
    </row>
    <row r="28" spans="1:13" ht="39.75" customHeight="1">
      <c r="A28" s="173"/>
      <c r="B28" s="176"/>
      <c r="C28" s="176"/>
      <c r="D28" s="176"/>
      <c r="E28" s="176"/>
      <c r="F28" s="177"/>
      <c r="G28" s="196" t="str">
        <f>'Ведомка 2022'!A142</f>
        <v>Расходы на благоустройство дворовых территорий и обустройство территорий для выгула животных за счет средств местного бюджета</v>
      </c>
      <c r="H28" s="225" t="s">
        <v>414</v>
      </c>
      <c r="I28" s="226"/>
      <c r="J28" s="190"/>
      <c r="K28" s="193"/>
      <c r="L28" s="202">
        <f>L29</f>
        <v>3831973.1999999997</v>
      </c>
      <c r="M28" s="202">
        <f>M29</f>
        <v>3831973.1999999997</v>
      </c>
    </row>
    <row r="29" spans="1:13" ht="21" customHeight="1">
      <c r="A29" s="173"/>
      <c r="B29" s="176"/>
      <c r="C29" s="176"/>
      <c r="D29" s="176"/>
      <c r="E29" s="176"/>
      <c r="F29" s="177"/>
      <c r="G29" s="196" t="s">
        <v>157</v>
      </c>
      <c r="H29" s="225"/>
      <c r="I29" s="226">
        <v>200</v>
      </c>
      <c r="J29" s="190"/>
      <c r="K29" s="193"/>
      <c r="L29" s="202">
        <f>'Ведомка 2022'!H143+'Ведомка 2022'!I86</f>
        <v>3831973.1999999997</v>
      </c>
      <c r="M29" s="202">
        <f>L29</f>
        <v>3831973.1999999997</v>
      </c>
    </row>
    <row r="30" spans="1:13" ht="42" customHeight="1">
      <c r="A30" s="173"/>
      <c r="B30" s="176"/>
      <c r="C30" s="176"/>
      <c r="D30" s="176"/>
      <c r="E30" s="176"/>
      <c r="F30" s="177"/>
      <c r="G30" s="196" t="str">
        <f>'Ведомка 2022'!A144</f>
        <v>Расходы на реализацию мероприятий, предусмотренных нормативными правовыми актами органов государственной власти Ярославской области</v>
      </c>
      <c r="H30" s="225" t="s">
        <v>407</v>
      </c>
      <c r="I30" s="226"/>
      <c r="J30" s="190"/>
      <c r="K30" s="193">
        <f>K32+K31</f>
        <v>688000</v>
      </c>
      <c r="L30" s="202"/>
      <c r="M30" s="202">
        <f>K30</f>
        <v>688000</v>
      </c>
    </row>
    <row r="31" spans="1:13" ht="42" customHeight="1">
      <c r="A31" s="173"/>
      <c r="B31" s="176"/>
      <c r="C31" s="176"/>
      <c r="D31" s="176"/>
      <c r="E31" s="176"/>
      <c r="F31" s="177"/>
      <c r="G31" s="196" t="s">
        <v>168</v>
      </c>
      <c r="H31" s="178"/>
      <c r="I31" s="186">
        <v>100</v>
      </c>
      <c r="J31" s="190"/>
      <c r="K31" s="193">
        <f>'Ведомка 2022'!I177</f>
        <v>38000</v>
      </c>
      <c r="L31" s="202"/>
      <c r="M31" s="202">
        <f>K31</f>
        <v>38000</v>
      </c>
    </row>
    <row r="32" spans="1:13" ht="21" customHeight="1">
      <c r="A32" s="173"/>
      <c r="B32" s="176"/>
      <c r="C32" s="176"/>
      <c r="D32" s="176"/>
      <c r="E32" s="176"/>
      <c r="F32" s="177"/>
      <c r="G32" s="196" t="s">
        <v>157</v>
      </c>
      <c r="H32" s="225"/>
      <c r="I32" s="226">
        <v>200</v>
      </c>
      <c r="J32" s="190"/>
      <c r="K32" s="193">
        <f>'Ведомка 2022'!G89+'Ведомка 2022'!G145</f>
        <v>650000</v>
      </c>
      <c r="L32" s="202"/>
      <c r="M32" s="202">
        <f>J32+K32+L32</f>
        <v>650000</v>
      </c>
    </row>
    <row r="33" spans="1:23" s="188" customFormat="1" ht="38.25" customHeight="1">
      <c r="A33" s="231"/>
      <c r="B33" s="675" t="s">
        <v>158</v>
      </c>
      <c r="C33" s="675"/>
      <c r="D33" s="675"/>
      <c r="E33" s="675"/>
      <c r="F33" s="676"/>
      <c r="G33" s="330" t="s">
        <v>233</v>
      </c>
      <c r="H33" s="181" t="s">
        <v>234</v>
      </c>
      <c r="I33" s="328" t="s">
        <v>153</v>
      </c>
      <c r="J33" s="329">
        <f>J34</f>
      </c>
      <c r="K33" s="329">
        <f>K34</f>
      </c>
      <c r="L33" s="310">
        <f>L34+L38+L43+L47</f>
        <v>30300</v>
      </c>
      <c r="M33" s="310">
        <f>M34+M38+M43+M47</f>
        <v>30300</v>
      </c>
      <c r="N33" s="463"/>
      <c r="O33" s="464"/>
      <c r="P33" s="464"/>
      <c r="Q33" s="464"/>
      <c r="R33" s="464"/>
      <c r="S33" s="464"/>
      <c r="T33" s="464"/>
      <c r="U33" s="464"/>
      <c r="V33" s="464"/>
      <c r="W33" s="464"/>
    </row>
    <row r="34" spans="1:13" ht="28.5" customHeight="1">
      <c r="A34" s="173"/>
      <c r="B34" s="223"/>
      <c r="C34" s="223"/>
      <c r="D34" s="223"/>
      <c r="E34" s="223"/>
      <c r="F34" s="224"/>
      <c r="G34" s="488" t="s">
        <v>386</v>
      </c>
      <c r="H34" s="489" t="s">
        <v>236</v>
      </c>
      <c r="I34" s="490" t="s">
        <v>153</v>
      </c>
      <c r="J34" s="490" t="s">
        <v>153</v>
      </c>
      <c r="K34" s="490" t="s">
        <v>153</v>
      </c>
      <c r="L34" s="493">
        <f aca="true" t="shared" si="2" ref="L34:M36">L35</f>
        <v>1000</v>
      </c>
      <c r="M34" s="493">
        <f t="shared" si="2"/>
        <v>1000</v>
      </c>
    </row>
    <row r="35" spans="1:13" ht="45.75" customHeight="1">
      <c r="A35" s="173"/>
      <c r="B35" s="223"/>
      <c r="C35" s="223"/>
      <c r="D35" s="223"/>
      <c r="E35" s="223"/>
      <c r="F35" s="224"/>
      <c r="G35" s="239" t="s">
        <v>235</v>
      </c>
      <c r="H35" s="235" t="s">
        <v>237</v>
      </c>
      <c r="I35" s="236"/>
      <c r="J35" s="237"/>
      <c r="K35" s="238"/>
      <c r="L35" s="311">
        <f t="shared" si="2"/>
        <v>1000</v>
      </c>
      <c r="M35" s="311">
        <f t="shared" si="2"/>
        <v>1000</v>
      </c>
    </row>
    <row r="36" spans="1:13" ht="48" customHeight="1">
      <c r="A36" s="173"/>
      <c r="B36" s="223"/>
      <c r="C36" s="223"/>
      <c r="D36" s="223"/>
      <c r="E36" s="223"/>
      <c r="F36" s="224"/>
      <c r="G36" s="230" t="s">
        <v>357</v>
      </c>
      <c r="H36" s="227" t="s">
        <v>265</v>
      </c>
      <c r="I36" s="228"/>
      <c r="J36" s="200"/>
      <c r="K36" s="229"/>
      <c r="L36" s="312">
        <f t="shared" si="2"/>
        <v>1000</v>
      </c>
      <c r="M36" s="312">
        <f t="shared" si="2"/>
        <v>1000</v>
      </c>
    </row>
    <row r="37" spans="1:13" ht="22.5" customHeight="1">
      <c r="A37" s="173"/>
      <c r="B37" s="223"/>
      <c r="C37" s="223"/>
      <c r="D37" s="223"/>
      <c r="E37" s="223"/>
      <c r="F37" s="224"/>
      <c r="G37" s="196" t="s">
        <v>157</v>
      </c>
      <c r="H37" s="225"/>
      <c r="I37" s="226">
        <v>200</v>
      </c>
      <c r="J37" s="200"/>
      <c r="K37" s="229"/>
      <c r="L37" s="312">
        <f>'Ведомка 2022'!H66</f>
        <v>1000</v>
      </c>
      <c r="M37" s="312">
        <f>L37</f>
        <v>1000</v>
      </c>
    </row>
    <row r="38" spans="1:13" ht="36.75" customHeight="1">
      <c r="A38" s="173"/>
      <c r="B38" s="223"/>
      <c r="C38" s="223"/>
      <c r="D38" s="223"/>
      <c r="E38" s="223"/>
      <c r="F38" s="224"/>
      <c r="G38" s="488" t="s">
        <v>352</v>
      </c>
      <c r="H38" s="489" t="s">
        <v>238</v>
      </c>
      <c r="I38" s="490" t="s">
        <v>153</v>
      </c>
      <c r="J38" s="490" t="s">
        <v>153</v>
      </c>
      <c r="K38" s="490" t="s">
        <v>153</v>
      </c>
      <c r="L38" s="493">
        <f>L39</f>
        <v>27300</v>
      </c>
      <c r="M38" s="493">
        <f>M39</f>
        <v>27300</v>
      </c>
    </row>
    <row r="39" spans="1:13" ht="39" customHeight="1">
      <c r="A39" s="173"/>
      <c r="B39" s="223"/>
      <c r="C39" s="223"/>
      <c r="D39" s="223"/>
      <c r="E39" s="223"/>
      <c r="F39" s="224"/>
      <c r="G39" s="239" t="s">
        <v>240</v>
      </c>
      <c r="H39" s="235" t="s">
        <v>239</v>
      </c>
      <c r="I39" s="236"/>
      <c r="J39" s="237"/>
      <c r="K39" s="238"/>
      <c r="L39" s="311">
        <f>L40</f>
        <v>27300</v>
      </c>
      <c r="M39" s="311">
        <f>M40</f>
        <v>27300</v>
      </c>
    </row>
    <row r="40" spans="1:13" ht="18.75" customHeight="1">
      <c r="A40" s="173"/>
      <c r="B40" s="223"/>
      <c r="C40" s="223"/>
      <c r="D40" s="223"/>
      <c r="E40" s="223"/>
      <c r="F40" s="224"/>
      <c r="G40" s="230" t="s">
        <v>263</v>
      </c>
      <c r="H40" s="227" t="s">
        <v>308</v>
      </c>
      <c r="I40" s="228"/>
      <c r="J40" s="200"/>
      <c r="K40" s="229"/>
      <c r="L40" s="312">
        <f>L41+L42</f>
        <v>27300</v>
      </c>
      <c r="M40" s="312">
        <f>L40</f>
        <v>27300</v>
      </c>
    </row>
    <row r="41" spans="1:13" ht="45.75" customHeight="1">
      <c r="A41" s="173"/>
      <c r="B41" s="223"/>
      <c r="C41" s="223"/>
      <c r="D41" s="223"/>
      <c r="E41" s="223"/>
      <c r="F41" s="224"/>
      <c r="G41" s="196" t="s">
        <v>168</v>
      </c>
      <c r="H41" s="178"/>
      <c r="I41" s="186">
        <v>100</v>
      </c>
      <c r="J41" s="200"/>
      <c r="K41" s="229"/>
      <c r="L41" s="312">
        <f>'Ведомка 2022'!H70</f>
        <v>27300</v>
      </c>
      <c r="M41" s="312">
        <f>L41</f>
        <v>27300</v>
      </c>
    </row>
    <row r="42" spans="1:13" ht="22.5" customHeight="1">
      <c r="A42" s="173"/>
      <c r="B42" s="176"/>
      <c r="C42" s="176"/>
      <c r="D42" s="176"/>
      <c r="E42" s="176"/>
      <c r="F42" s="177"/>
      <c r="G42" s="196" t="s">
        <v>157</v>
      </c>
      <c r="H42" s="360"/>
      <c r="I42" s="361">
        <v>200</v>
      </c>
      <c r="J42" s="190"/>
      <c r="K42" s="193"/>
      <c r="L42" s="202">
        <f>'Ведомка 2022'!H71</f>
        <v>0</v>
      </c>
      <c r="M42" s="202">
        <f>L42</f>
        <v>0</v>
      </c>
    </row>
    <row r="43" spans="1:13" ht="44.25" customHeight="1">
      <c r="A43" s="173"/>
      <c r="B43" s="223"/>
      <c r="C43" s="223"/>
      <c r="D43" s="223"/>
      <c r="E43" s="223"/>
      <c r="F43" s="224"/>
      <c r="G43" s="488" t="s">
        <v>387</v>
      </c>
      <c r="H43" s="489" t="s">
        <v>241</v>
      </c>
      <c r="I43" s="490" t="s">
        <v>153</v>
      </c>
      <c r="J43" s="490" t="s">
        <v>153</v>
      </c>
      <c r="K43" s="490" t="s">
        <v>153</v>
      </c>
      <c r="L43" s="493">
        <f aca="true" t="shared" si="3" ref="L43:M45">L44</f>
        <v>1000</v>
      </c>
      <c r="M43" s="493">
        <f t="shared" si="3"/>
        <v>1000</v>
      </c>
    </row>
    <row r="44" spans="1:13" ht="51.75" customHeight="1">
      <c r="A44" s="173"/>
      <c r="B44" s="223"/>
      <c r="C44" s="223"/>
      <c r="D44" s="223"/>
      <c r="E44" s="223"/>
      <c r="F44" s="224"/>
      <c r="G44" s="239" t="s">
        <v>266</v>
      </c>
      <c r="H44" s="235" t="s">
        <v>242</v>
      </c>
      <c r="I44" s="236"/>
      <c r="J44" s="237"/>
      <c r="K44" s="238"/>
      <c r="L44" s="311">
        <f t="shared" si="3"/>
        <v>1000</v>
      </c>
      <c r="M44" s="311">
        <f t="shared" si="3"/>
        <v>1000</v>
      </c>
    </row>
    <row r="45" spans="1:13" ht="48.75" customHeight="1">
      <c r="A45" s="173"/>
      <c r="B45" s="223"/>
      <c r="C45" s="223"/>
      <c r="D45" s="223"/>
      <c r="E45" s="223"/>
      <c r="F45" s="224"/>
      <c r="G45" s="230" t="s">
        <v>388</v>
      </c>
      <c r="H45" s="227" t="s">
        <v>267</v>
      </c>
      <c r="I45" s="228"/>
      <c r="J45" s="200"/>
      <c r="K45" s="229"/>
      <c r="L45" s="312">
        <f t="shared" si="3"/>
        <v>1000</v>
      </c>
      <c r="M45" s="312">
        <f t="shared" si="3"/>
        <v>1000</v>
      </c>
    </row>
    <row r="46" spans="1:13" ht="22.5" customHeight="1">
      <c r="A46" s="173"/>
      <c r="B46" s="223"/>
      <c r="C46" s="223"/>
      <c r="D46" s="223"/>
      <c r="E46" s="223"/>
      <c r="F46" s="224"/>
      <c r="G46" s="196" t="s">
        <v>157</v>
      </c>
      <c r="H46" s="225"/>
      <c r="I46" s="226">
        <v>200</v>
      </c>
      <c r="J46" s="200"/>
      <c r="K46" s="229"/>
      <c r="L46" s="312">
        <f>'Ведомка 2022'!H75</f>
        <v>1000</v>
      </c>
      <c r="M46" s="312">
        <f>L46</f>
        <v>1000</v>
      </c>
    </row>
    <row r="47" spans="1:13" ht="39.75" customHeight="1">
      <c r="A47" s="173"/>
      <c r="B47" s="223"/>
      <c r="C47" s="223"/>
      <c r="D47" s="223"/>
      <c r="E47" s="223"/>
      <c r="F47" s="224"/>
      <c r="G47" s="488" t="s">
        <v>358</v>
      </c>
      <c r="H47" s="489" t="s">
        <v>243</v>
      </c>
      <c r="I47" s="490" t="s">
        <v>153</v>
      </c>
      <c r="J47" s="490" t="s">
        <v>153</v>
      </c>
      <c r="K47" s="490" t="s">
        <v>153</v>
      </c>
      <c r="L47" s="493">
        <f aca="true" t="shared" si="4" ref="L47:M49">L48</f>
        <v>1000</v>
      </c>
      <c r="M47" s="493">
        <f t="shared" si="4"/>
        <v>1000</v>
      </c>
    </row>
    <row r="48" spans="1:13" ht="47.25" customHeight="1">
      <c r="A48" s="173"/>
      <c r="B48" s="223"/>
      <c r="C48" s="223"/>
      <c r="D48" s="223"/>
      <c r="E48" s="223"/>
      <c r="F48" s="224"/>
      <c r="G48" s="239" t="s">
        <v>245</v>
      </c>
      <c r="H48" s="235" t="s">
        <v>244</v>
      </c>
      <c r="I48" s="236"/>
      <c r="J48" s="236"/>
      <c r="K48" s="236"/>
      <c r="L48" s="311">
        <f t="shared" si="4"/>
        <v>1000</v>
      </c>
      <c r="M48" s="311">
        <f t="shared" si="4"/>
        <v>1000</v>
      </c>
    </row>
    <row r="49" spans="1:13" ht="42.75" customHeight="1">
      <c r="A49" s="173"/>
      <c r="B49" s="223"/>
      <c r="C49" s="223"/>
      <c r="D49" s="223"/>
      <c r="E49" s="223"/>
      <c r="F49" s="224"/>
      <c r="G49" s="230" t="s">
        <v>359</v>
      </c>
      <c r="H49" s="227" t="s">
        <v>264</v>
      </c>
      <c r="I49" s="228"/>
      <c r="J49" s="200"/>
      <c r="K49" s="229"/>
      <c r="L49" s="312">
        <f t="shared" si="4"/>
        <v>1000</v>
      </c>
      <c r="M49" s="312">
        <f t="shared" si="4"/>
        <v>1000</v>
      </c>
    </row>
    <row r="50" spans="1:13" ht="22.5" customHeight="1">
      <c r="A50" s="173"/>
      <c r="B50" s="223"/>
      <c r="C50" s="223"/>
      <c r="D50" s="223"/>
      <c r="E50" s="223"/>
      <c r="F50" s="224"/>
      <c r="G50" s="196" t="s">
        <v>157</v>
      </c>
      <c r="H50" s="225"/>
      <c r="I50" s="226">
        <v>200</v>
      </c>
      <c r="J50" s="200"/>
      <c r="K50" s="229"/>
      <c r="L50" s="312">
        <f>'Ведомка 2022'!H79</f>
        <v>1000</v>
      </c>
      <c r="M50" s="312">
        <f>L50</f>
        <v>1000</v>
      </c>
    </row>
    <row r="51" spans="1:13" ht="22.5" customHeight="1">
      <c r="A51" s="173"/>
      <c r="B51" s="223"/>
      <c r="C51" s="223"/>
      <c r="D51" s="223"/>
      <c r="E51" s="223"/>
      <c r="F51" s="224"/>
      <c r="G51" s="332" t="s">
        <v>251</v>
      </c>
      <c r="H51" s="320" t="s">
        <v>252</v>
      </c>
      <c r="I51" s="321"/>
      <c r="J51" s="322"/>
      <c r="K51" s="323"/>
      <c r="L51" s="324">
        <f aca="true" t="shared" si="5" ref="L51:M54">L52</f>
        <v>260226.48</v>
      </c>
      <c r="M51" s="324">
        <f t="shared" si="5"/>
        <v>260226.48</v>
      </c>
    </row>
    <row r="52" spans="1:13" ht="51.75" customHeight="1">
      <c r="A52" s="173"/>
      <c r="B52" s="223"/>
      <c r="C52" s="223"/>
      <c r="D52" s="223"/>
      <c r="E52" s="223"/>
      <c r="F52" s="224"/>
      <c r="G52" s="488" t="s">
        <v>389</v>
      </c>
      <c r="H52" s="489" t="s">
        <v>253</v>
      </c>
      <c r="I52" s="490"/>
      <c r="J52" s="491"/>
      <c r="K52" s="492"/>
      <c r="L52" s="493">
        <f t="shared" si="5"/>
        <v>260226.48</v>
      </c>
      <c r="M52" s="493">
        <f t="shared" si="5"/>
        <v>260226.48</v>
      </c>
    </row>
    <row r="53" spans="1:13" ht="27" customHeight="1">
      <c r="A53" s="173"/>
      <c r="B53" s="223"/>
      <c r="C53" s="223"/>
      <c r="D53" s="223"/>
      <c r="E53" s="223"/>
      <c r="F53" s="224"/>
      <c r="G53" s="239" t="s">
        <v>248</v>
      </c>
      <c r="H53" s="235" t="s">
        <v>249</v>
      </c>
      <c r="I53" s="236"/>
      <c r="J53" s="237"/>
      <c r="K53" s="238"/>
      <c r="L53" s="311">
        <f t="shared" si="5"/>
        <v>260226.48</v>
      </c>
      <c r="M53" s="311">
        <f t="shared" si="5"/>
        <v>260226.48</v>
      </c>
    </row>
    <row r="54" spans="1:13" ht="48" customHeight="1">
      <c r="A54" s="173"/>
      <c r="B54" s="223"/>
      <c r="C54" s="223"/>
      <c r="D54" s="223"/>
      <c r="E54" s="223"/>
      <c r="F54" s="224"/>
      <c r="G54" s="196" t="s">
        <v>360</v>
      </c>
      <c r="H54" s="227" t="s">
        <v>268</v>
      </c>
      <c r="I54" s="228"/>
      <c r="J54" s="200"/>
      <c r="K54" s="229"/>
      <c r="L54" s="312">
        <f t="shared" si="5"/>
        <v>260226.48</v>
      </c>
      <c r="M54" s="312">
        <f t="shared" si="5"/>
        <v>260226.48</v>
      </c>
    </row>
    <row r="55" spans="1:13" ht="27" customHeight="1">
      <c r="A55" s="173"/>
      <c r="B55" s="223"/>
      <c r="C55" s="223"/>
      <c r="D55" s="223"/>
      <c r="E55" s="223"/>
      <c r="F55" s="224"/>
      <c r="G55" s="196" t="s">
        <v>157</v>
      </c>
      <c r="H55" s="225"/>
      <c r="I55" s="226">
        <v>200</v>
      </c>
      <c r="J55" s="200"/>
      <c r="K55" s="229"/>
      <c r="L55" s="312">
        <f>'Ведомка 2022'!H60</f>
        <v>260226.48</v>
      </c>
      <c r="M55" s="312">
        <f>L55</f>
        <v>260226.48</v>
      </c>
    </row>
    <row r="56" spans="1:28" s="359" customFormat="1" ht="36" customHeight="1">
      <c r="A56" s="356"/>
      <c r="B56" s="357"/>
      <c r="C56" s="358"/>
      <c r="D56" s="358"/>
      <c r="E56" s="358"/>
      <c r="F56" s="358"/>
      <c r="G56" s="332" t="s">
        <v>390</v>
      </c>
      <c r="H56" s="320" t="s">
        <v>285</v>
      </c>
      <c r="I56" s="321"/>
      <c r="J56" s="322">
        <f>J57</f>
        <v>0</v>
      </c>
      <c r="K56" s="322">
        <f>K57</f>
        <v>0</v>
      </c>
      <c r="L56" s="322">
        <f>L57+L94</f>
        <v>29356851.63</v>
      </c>
      <c r="M56" s="322">
        <f>M57+M94</f>
        <v>29356851.63</v>
      </c>
      <c r="N56" s="465"/>
      <c r="O56" s="466"/>
      <c r="P56" s="466"/>
      <c r="Q56" s="466"/>
      <c r="R56" s="466"/>
      <c r="S56" s="466"/>
      <c r="T56" s="466"/>
      <c r="U56" s="466"/>
      <c r="V56" s="466"/>
      <c r="W56" s="466"/>
      <c r="X56" s="461"/>
      <c r="Y56" s="461"/>
      <c r="Z56" s="461"/>
      <c r="AA56" s="461"/>
      <c r="AB56" s="461"/>
    </row>
    <row r="57" spans="1:13" ht="26.25" customHeight="1">
      <c r="A57" s="173"/>
      <c r="B57" s="224"/>
      <c r="C57" s="355"/>
      <c r="D57" s="355"/>
      <c r="E57" s="355"/>
      <c r="F57" s="355"/>
      <c r="G57" s="488" t="s">
        <v>361</v>
      </c>
      <c r="H57" s="489" t="s">
        <v>286</v>
      </c>
      <c r="I57" s="501"/>
      <c r="J57" s="502">
        <f>J58+J65+J70</f>
        <v>0</v>
      </c>
      <c r="K57" s="502">
        <f>K58+K65+K70</f>
        <v>0</v>
      </c>
      <c r="L57" s="502">
        <f>L58+L65+L70</f>
        <v>29356851.63</v>
      </c>
      <c r="M57" s="502">
        <f>M58+M65+M70</f>
        <v>29356851.63</v>
      </c>
    </row>
    <row r="58" spans="1:13" ht="21" customHeight="1">
      <c r="A58" s="173"/>
      <c r="B58" s="224"/>
      <c r="C58" s="355"/>
      <c r="D58" s="355"/>
      <c r="E58" s="355"/>
      <c r="F58" s="355"/>
      <c r="G58" s="436" t="s">
        <v>311</v>
      </c>
      <c r="H58" s="353" t="s">
        <v>287</v>
      </c>
      <c r="I58" s="236"/>
      <c r="J58" s="237"/>
      <c r="K58" s="237"/>
      <c r="L58" s="311">
        <f>L59+L61+L63</f>
        <v>1291993.55</v>
      </c>
      <c r="M58" s="311">
        <f>M59+M61+M63</f>
        <v>1291993.55</v>
      </c>
    </row>
    <row r="59" spans="1:13" ht="27" customHeight="1">
      <c r="A59" s="173"/>
      <c r="B59" s="224"/>
      <c r="C59" s="355"/>
      <c r="D59" s="355"/>
      <c r="E59" s="355"/>
      <c r="F59" s="355"/>
      <c r="G59" s="196" t="s">
        <v>269</v>
      </c>
      <c r="H59" s="178" t="s">
        <v>288</v>
      </c>
      <c r="I59" s="351"/>
      <c r="J59" s="190"/>
      <c r="K59" s="190"/>
      <c r="L59" s="202">
        <f>L60</f>
        <v>1051436.72</v>
      </c>
      <c r="M59" s="202">
        <f>M60</f>
        <v>1051436.72</v>
      </c>
    </row>
    <row r="60" spans="1:13" ht="27" customHeight="1">
      <c r="A60" s="173"/>
      <c r="B60" s="224"/>
      <c r="C60" s="355"/>
      <c r="D60" s="355"/>
      <c r="E60" s="355"/>
      <c r="F60" s="355"/>
      <c r="G60" s="196" t="s">
        <v>157</v>
      </c>
      <c r="H60" s="178"/>
      <c r="I60" s="186">
        <v>200</v>
      </c>
      <c r="J60" s="190"/>
      <c r="K60" s="190"/>
      <c r="L60" s="202">
        <f>'Ведомка 2022'!H112</f>
        <v>1051436.72</v>
      </c>
      <c r="M60" s="202">
        <f>L60</f>
        <v>1051436.72</v>
      </c>
    </row>
    <row r="61" spans="1:13" ht="13.5" customHeight="1">
      <c r="A61" s="173"/>
      <c r="B61" s="224"/>
      <c r="C61" s="355"/>
      <c r="D61" s="355"/>
      <c r="E61" s="355"/>
      <c r="F61" s="355"/>
      <c r="G61" s="352" t="s">
        <v>270</v>
      </c>
      <c r="H61" s="178" t="s">
        <v>289</v>
      </c>
      <c r="I61" s="351"/>
      <c r="J61" s="190"/>
      <c r="K61" s="190"/>
      <c r="L61" s="202">
        <f>L62</f>
        <v>176068.83</v>
      </c>
      <c r="M61" s="202">
        <f>M62</f>
        <v>176068.83</v>
      </c>
    </row>
    <row r="62" spans="1:13" ht="27" customHeight="1">
      <c r="A62" s="173"/>
      <c r="B62" s="224"/>
      <c r="C62" s="355"/>
      <c r="D62" s="355"/>
      <c r="E62" s="355"/>
      <c r="F62" s="355"/>
      <c r="G62" s="196" t="s">
        <v>157</v>
      </c>
      <c r="H62" s="178"/>
      <c r="I62" s="186">
        <v>200</v>
      </c>
      <c r="J62" s="190"/>
      <c r="K62" s="190"/>
      <c r="L62" s="202">
        <f>'Ведомка 2022'!H120</f>
        <v>176068.83</v>
      </c>
      <c r="M62" s="202">
        <f>L62</f>
        <v>176068.83</v>
      </c>
    </row>
    <row r="63" spans="1:13" ht="18" customHeight="1">
      <c r="A63" s="173"/>
      <c r="B63" s="224"/>
      <c r="C63" s="355"/>
      <c r="D63" s="355"/>
      <c r="E63" s="355"/>
      <c r="F63" s="355"/>
      <c r="G63" s="352" t="s">
        <v>271</v>
      </c>
      <c r="H63" s="178" t="s">
        <v>290</v>
      </c>
      <c r="I63" s="186"/>
      <c r="J63" s="190"/>
      <c r="K63" s="190"/>
      <c r="L63" s="202">
        <f>L64</f>
        <v>64488</v>
      </c>
      <c r="M63" s="202">
        <f>M64</f>
        <v>64488</v>
      </c>
    </row>
    <row r="64" spans="1:13" ht="27" customHeight="1">
      <c r="A64" s="173"/>
      <c r="B64" s="224"/>
      <c r="C64" s="355"/>
      <c r="D64" s="355"/>
      <c r="E64" s="355"/>
      <c r="F64" s="355"/>
      <c r="G64" s="196" t="s">
        <v>157</v>
      </c>
      <c r="H64" s="178"/>
      <c r="I64" s="186">
        <v>200</v>
      </c>
      <c r="J64" s="190"/>
      <c r="K64" s="190"/>
      <c r="L64" s="202">
        <f>'Ведомка 2022'!H114</f>
        <v>64488</v>
      </c>
      <c r="M64" s="202">
        <f>L64</f>
        <v>64488</v>
      </c>
    </row>
    <row r="65" spans="1:13" ht="39.75" customHeight="1">
      <c r="A65" s="173"/>
      <c r="B65" s="224"/>
      <c r="C65" s="355"/>
      <c r="D65" s="355"/>
      <c r="E65" s="355"/>
      <c r="F65" s="355"/>
      <c r="G65" s="239" t="s">
        <v>313</v>
      </c>
      <c r="H65" s="235" t="s">
        <v>291</v>
      </c>
      <c r="I65" s="236"/>
      <c r="J65" s="237"/>
      <c r="K65" s="237"/>
      <c r="L65" s="311">
        <f>L66+L68</f>
        <v>483111.33999999997</v>
      </c>
      <c r="M65" s="311">
        <f>M66+M68</f>
        <v>483111.33999999997</v>
      </c>
    </row>
    <row r="66" spans="1:13" ht="18.75" customHeight="1">
      <c r="A66" s="173"/>
      <c r="B66" s="224"/>
      <c r="C66" s="355"/>
      <c r="D66" s="355"/>
      <c r="E66" s="355"/>
      <c r="F66" s="355"/>
      <c r="G66" s="196" t="s">
        <v>272</v>
      </c>
      <c r="H66" s="178" t="s">
        <v>292</v>
      </c>
      <c r="I66" s="186"/>
      <c r="J66" s="190"/>
      <c r="K66" s="190"/>
      <c r="L66" s="202">
        <f>L67</f>
        <v>183111.34</v>
      </c>
      <c r="M66" s="202">
        <f>M67</f>
        <v>183111.34</v>
      </c>
    </row>
    <row r="67" spans="1:13" ht="27" customHeight="1">
      <c r="A67" s="173"/>
      <c r="B67" s="224"/>
      <c r="C67" s="355"/>
      <c r="D67" s="355"/>
      <c r="E67" s="355"/>
      <c r="F67" s="355"/>
      <c r="G67" s="196" t="s">
        <v>157</v>
      </c>
      <c r="H67" s="178"/>
      <c r="I67" s="186">
        <v>200</v>
      </c>
      <c r="J67" s="190"/>
      <c r="K67" s="190"/>
      <c r="L67" s="202">
        <f>'Ведомка 2022'!H123</f>
        <v>183111.34</v>
      </c>
      <c r="M67" s="202">
        <f>L67</f>
        <v>183111.34</v>
      </c>
    </row>
    <row r="68" spans="1:13" ht="27" customHeight="1">
      <c r="A68" s="173"/>
      <c r="B68" s="224"/>
      <c r="C68" s="355"/>
      <c r="D68" s="355"/>
      <c r="E68" s="355"/>
      <c r="F68" s="355"/>
      <c r="G68" s="196" t="s">
        <v>255</v>
      </c>
      <c r="H68" s="178" t="s">
        <v>293</v>
      </c>
      <c r="I68" s="186"/>
      <c r="J68" s="190"/>
      <c r="K68" s="190"/>
      <c r="L68" s="202">
        <f>L69</f>
        <v>300000</v>
      </c>
      <c r="M68" s="202">
        <f>M69</f>
        <v>300000</v>
      </c>
    </row>
    <row r="69" spans="1:13" ht="27" customHeight="1">
      <c r="A69" s="173"/>
      <c r="B69" s="224"/>
      <c r="C69" s="355"/>
      <c r="D69" s="355"/>
      <c r="E69" s="355"/>
      <c r="F69" s="355"/>
      <c r="G69" s="196" t="s">
        <v>157</v>
      </c>
      <c r="H69" s="178"/>
      <c r="I69" s="186">
        <v>200</v>
      </c>
      <c r="J69" s="190"/>
      <c r="K69" s="190"/>
      <c r="L69" s="202">
        <f>'Ведомка 2022'!H125</f>
        <v>300000</v>
      </c>
      <c r="M69" s="202">
        <f>L69</f>
        <v>300000</v>
      </c>
    </row>
    <row r="70" spans="1:13" ht="27" customHeight="1">
      <c r="A70" s="173"/>
      <c r="B70" s="224"/>
      <c r="C70" s="355"/>
      <c r="D70" s="355"/>
      <c r="E70" s="355"/>
      <c r="F70" s="355"/>
      <c r="G70" s="239" t="s">
        <v>273</v>
      </c>
      <c r="H70" s="235" t="s">
        <v>294</v>
      </c>
      <c r="I70" s="236"/>
      <c r="J70" s="237">
        <f>J71+J75+J78+J80+J82+J84+J86+J88</f>
        <v>0</v>
      </c>
      <c r="K70" s="237">
        <f>K71+K75+K78+K80+K82+K84+K86+K88</f>
        <v>0</v>
      </c>
      <c r="L70" s="237">
        <f>L71+L75+L78+L80+L82+L84+L86+L88+L90+L92</f>
        <v>27581746.74</v>
      </c>
      <c r="M70" s="237">
        <f>M71+M75+M78+M80+M82+M84+M86+M88+M90+M92</f>
        <v>27581746.74</v>
      </c>
    </row>
    <row r="71" spans="1:13" ht="15.75">
      <c r="A71" s="173"/>
      <c r="B71" s="224"/>
      <c r="C71" s="355"/>
      <c r="D71" s="355"/>
      <c r="E71" s="355"/>
      <c r="F71" s="355"/>
      <c r="G71" s="196" t="s">
        <v>274</v>
      </c>
      <c r="H71" s="178" t="s">
        <v>295</v>
      </c>
      <c r="I71" s="186"/>
      <c r="J71" s="190"/>
      <c r="K71" s="190"/>
      <c r="L71" s="202">
        <f>L72+L73+L74</f>
        <v>14683078.959999999</v>
      </c>
      <c r="M71" s="202">
        <f>M72+M73+M74</f>
        <v>14683078.959999999</v>
      </c>
    </row>
    <row r="72" spans="1:13" ht="56.25">
      <c r="A72" s="173"/>
      <c r="B72" s="224"/>
      <c r="C72" s="355"/>
      <c r="D72" s="355"/>
      <c r="E72" s="355"/>
      <c r="F72" s="355"/>
      <c r="G72" s="196" t="s">
        <v>168</v>
      </c>
      <c r="H72" s="178"/>
      <c r="I72" s="186">
        <v>100</v>
      </c>
      <c r="J72" s="190"/>
      <c r="K72" s="190"/>
      <c r="L72" s="202">
        <f>'Ведомка 2022'!H182</f>
        <v>10232939.74</v>
      </c>
      <c r="M72" s="202">
        <f>L72</f>
        <v>10232939.74</v>
      </c>
    </row>
    <row r="73" spans="1:16" ht="27" customHeight="1">
      <c r="A73" s="173"/>
      <c r="B73" s="224"/>
      <c r="C73" s="355"/>
      <c r="D73" s="355"/>
      <c r="E73" s="355"/>
      <c r="F73" s="355"/>
      <c r="G73" s="196" t="s">
        <v>157</v>
      </c>
      <c r="H73" s="178"/>
      <c r="I73" s="186">
        <v>200</v>
      </c>
      <c r="J73" s="190"/>
      <c r="K73" s="190"/>
      <c r="L73" s="202">
        <f>'Ведомка 2022'!H183+25000</f>
        <v>4345515.62</v>
      </c>
      <c r="M73" s="202">
        <f>L73</f>
        <v>4345515.62</v>
      </c>
      <c r="N73" s="469"/>
      <c r="O73" s="470"/>
      <c r="P73" s="470"/>
    </row>
    <row r="74" spans="1:13" ht="15.75">
      <c r="A74" s="173"/>
      <c r="B74" s="224"/>
      <c r="C74" s="355"/>
      <c r="D74" s="355"/>
      <c r="E74" s="355"/>
      <c r="F74" s="355"/>
      <c r="G74" s="196" t="s">
        <v>155</v>
      </c>
      <c r="H74" s="178"/>
      <c r="I74" s="186">
        <v>800</v>
      </c>
      <c r="J74" s="190"/>
      <c r="K74" s="190"/>
      <c r="L74" s="202">
        <f>'Ведомка 2022'!H184</f>
        <v>104623.6</v>
      </c>
      <c r="M74" s="202">
        <f>L74</f>
        <v>104623.6</v>
      </c>
    </row>
    <row r="75" spans="1:13" ht="15.75">
      <c r="A75" s="173"/>
      <c r="B75" s="224"/>
      <c r="C75" s="355"/>
      <c r="D75" s="355"/>
      <c r="E75" s="355"/>
      <c r="F75" s="355"/>
      <c r="G75" s="196" t="s">
        <v>275</v>
      </c>
      <c r="H75" s="178" t="s">
        <v>296</v>
      </c>
      <c r="I75" s="186"/>
      <c r="J75" s="190"/>
      <c r="K75" s="190"/>
      <c r="L75" s="202">
        <f>L76+L77</f>
        <v>3457015.91</v>
      </c>
      <c r="M75" s="202">
        <f>M76+M77</f>
        <v>3457015.91</v>
      </c>
    </row>
    <row r="76" spans="1:13" ht="27" customHeight="1">
      <c r="A76" s="173"/>
      <c r="B76" s="224"/>
      <c r="C76" s="355"/>
      <c r="D76" s="355"/>
      <c r="E76" s="355"/>
      <c r="F76" s="355"/>
      <c r="G76" s="196" t="s">
        <v>157</v>
      </c>
      <c r="H76" s="178"/>
      <c r="I76" s="186">
        <v>200</v>
      </c>
      <c r="J76" s="190"/>
      <c r="K76" s="190"/>
      <c r="L76" s="202">
        <f>'Ведомка 2022'!H150</f>
        <v>3456739.71</v>
      </c>
      <c r="M76" s="202">
        <f>L76</f>
        <v>3456739.71</v>
      </c>
    </row>
    <row r="77" spans="1:13" ht="27" customHeight="1">
      <c r="A77" s="173"/>
      <c r="B77" s="224"/>
      <c r="C77" s="355"/>
      <c r="D77" s="355"/>
      <c r="E77" s="355"/>
      <c r="F77" s="355"/>
      <c r="G77" s="196" t="s">
        <v>155</v>
      </c>
      <c r="H77" s="178"/>
      <c r="I77" s="186">
        <v>800</v>
      </c>
      <c r="J77" s="190"/>
      <c r="K77" s="190"/>
      <c r="L77" s="202">
        <f>'Ведомка 2022'!H151</f>
        <v>276.2</v>
      </c>
      <c r="M77" s="202">
        <f>L77</f>
        <v>276.2</v>
      </c>
    </row>
    <row r="78" spans="1:13" ht="15.75">
      <c r="A78" s="173"/>
      <c r="B78" s="224"/>
      <c r="C78" s="355"/>
      <c r="D78" s="355"/>
      <c r="E78" s="355"/>
      <c r="F78" s="355"/>
      <c r="G78" s="354" t="s">
        <v>276</v>
      </c>
      <c r="H78" s="178" t="s">
        <v>297</v>
      </c>
      <c r="I78" s="186"/>
      <c r="J78" s="190"/>
      <c r="K78" s="190"/>
      <c r="L78" s="202">
        <f>L79</f>
        <v>797664.34</v>
      </c>
      <c r="M78" s="202">
        <f>M79</f>
        <v>797664.34</v>
      </c>
    </row>
    <row r="79" spans="1:13" ht="27" customHeight="1">
      <c r="A79" s="173"/>
      <c r="B79" s="224"/>
      <c r="C79" s="355"/>
      <c r="D79" s="355"/>
      <c r="E79" s="355"/>
      <c r="F79" s="355"/>
      <c r="G79" s="196" t="s">
        <v>157</v>
      </c>
      <c r="H79" s="178"/>
      <c r="I79" s="186">
        <v>200</v>
      </c>
      <c r="J79" s="190"/>
      <c r="K79" s="190"/>
      <c r="L79" s="202">
        <f>'Ведомка 2022'!H153</f>
        <v>797664.34</v>
      </c>
      <c r="M79" s="202">
        <f>L79</f>
        <v>797664.34</v>
      </c>
    </row>
    <row r="80" spans="1:13" ht="15.75">
      <c r="A80" s="173"/>
      <c r="B80" s="224"/>
      <c r="C80" s="355"/>
      <c r="D80" s="355"/>
      <c r="E80" s="355"/>
      <c r="F80" s="355"/>
      <c r="G80" s="352" t="s">
        <v>277</v>
      </c>
      <c r="H80" s="178" t="s">
        <v>298</v>
      </c>
      <c r="I80" s="186"/>
      <c r="J80" s="190"/>
      <c r="K80" s="190"/>
      <c r="L80" s="202">
        <f>L81</f>
        <v>355149.6</v>
      </c>
      <c r="M80" s="202">
        <f>M81</f>
        <v>355149.6</v>
      </c>
    </row>
    <row r="81" spans="1:13" ht="27" customHeight="1">
      <c r="A81" s="173"/>
      <c r="B81" s="224"/>
      <c r="C81" s="355"/>
      <c r="D81" s="355"/>
      <c r="E81" s="355"/>
      <c r="F81" s="355"/>
      <c r="G81" s="196" t="s">
        <v>157</v>
      </c>
      <c r="H81" s="178"/>
      <c r="I81" s="186">
        <v>200</v>
      </c>
      <c r="J81" s="190"/>
      <c r="K81" s="190"/>
      <c r="L81" s="202">
        <f>'Ведомка 2022'!H155</f>
        <v>355149.6</v>
      </c>
      <c r="M81" s="202">
        <f>L81</f>
        <v>355149.6</v>
      </c>
    </row>
    <row r="82" spans="1:13" ht="15.75">
      <c r="A82" s="173"/>
      <c r="B82" s="224"/>
      <c r="C82" s="355"/>
      <c r="D82" s="355"/>
      <c r="E82" s="355"/>
      <c r="F82" s="355"/>
      <c r="G82" s="196" t="s">
        <v>278</v>
      </c>
      <c r="H82" s="178" t="s">
        <v>299</v>
      </c>
      <c r="I82" s="186"/>
      <c r="J82" s="190"/>
      <c r="K82" s="190"/>
      <c r="L82" s="202">
        <f>L83</f>
        <v>16942.45</v>
      </c>
      <c r="M82" s="202">
        <f>M83</f>
        <v>16942.45</v>
      </c>
    </row>
    <row r="83" spans="1:13" ht="27" customHeight="1">
      <c r="A83" s="173"/>
      <c r="B83" s="224"/>
      <c r="C83" s="355"/>
      <c r="D83" s="355"/>
      <c r="E83" s="355"/>
      <c r="F83" s="355"/>
      <c r="G83" s="196" t="s">
        <v>157</v>
      </c>
      <c r="H83" s="178"/>
      <c r="I83" s="186">
        <v>200</v>
      </c>
      <c r="J83" s="190"/>
      <c r="K83" s="190"/>
      <c r="L83" s="202">
        <f>'Ведомка 2022'!H157</f>
        <v>16942.45</v>
      </c>
      <c r="M83" s="202">
        <f>L83</f>
        <v>16942.45</v>
      </c>
    </row>
    <row r="84" spans="1:13" ht="15.75">
      <c r="A84" s="173"/>
      <c r="B84" s="224"/>
      <c r="C84" s="355"/>
      <c r="D84" s="355"/>
      <c r="E84" s="355"/>
      <c r="F84" s="355"/>
      <c r="G84" s="196" t="s">
        <v>303</v>
      </c>
      <c r="H84" s="178" t="s">
        <v>300</v>
      </c>
      <c r="I84" s="186"/>
      <c r="J84" s="190"/>
      <c r="K84" s="190"/>
      <c r="L84" s="202">
        <f>L85</f>
        <v>4786130.72</v>
      </c>
      <c r="M84" s="202">
        <f>M85</f>
        <v>4786130.72</v>
      </c>
    </row>
    <row r="85" spans="1:13" ht="27" customHeight="1">
      <c r="A85" s="173"/>
      <c r="B85" s="224"/>
      <c r="C85" s="355"/>
      <c r="D85" s="355"/>
      <c r="E85" s="355"/>
      <c r="F85" s="355"/>
      <c r="G85" s="196" t="s">
        <v>157</v>
      </c>
      <c r="H85" s="178"/>
      <c r="I85" s="186">
        <v>200</v>
      </c>
      <c r="J85" s="190"/>
      <c r="K85" s="190"/>
      <c r="L85" s="202">
        <f>'Ведомка 2022'!H159</f>
        <v>4786130.72</v>
      </c>
      <c r="M85" s="202">
        <f>L85</f>
        <v>4786130.72</v>
      </c>
    </row>
    <row r="86" spans="1:13" ht="15.75">
      <c r="A86" s="173"/>
      <c r="B86" s="224"/>
      <c r="C86" s="355"/>
      <c r="D86" s="355"/>
      <c r="E86" s="355"/>
      <c r="F86" s="355"/>
      <c r="G86" s="196" t="s">
        <v>279</v>
      </c>
      <c r="H86" s="178" t="s">
        <v>301</v>
      </c>
      <c r="I86" s="186"/>
      <c r="J86" s="190"/>
      <c r="K86" s="190"/>
      <c r="L86" s="202">
        <f>L87</f>
        <v>1390000</v>
      </c>
      <c r="M86" s="202">
        <f>M87</f>
        <v>1390000</v>
      </c>
    </row>
    <row r="87" spans="1:13" ht="22.5">
      <c r="A87" s="173"/>
      <c r="B87" s="224"/>
      <c r="C87" s="355"/>
      <c r="D87" s="355"/>
      <c r="E87" s="355"/>
      <c r="F87" s="355"/>
      <c r="G87" s="196" t="s">
        <v>157</v>
      </c>
      <c r="H87" s="178"/>
      <c r="I87" s="186">
        <v>200</v>
      </c>
      <c r="J87" s="190"/>
      <c r="K87" s="190"/>
      <c r="L87" s="202">
        <f>'Ведомка 2022'!H161</f>
        <v>1390000</v>
      </c>
      <c r="M87" s="202">
        <f>L87</f>
        <v>1390000</v>
      </c>
    </row>
    <row r="88" spans="1:13" ht="20.25" customHeight="1">
      <c r="A88" s="173"/>
      <c r="B88" s="224"/>
      <c r="C88" s="355"/>
      <c r="D88" s="355"/>
      <c r="E88" s="355"/>
      <c r="F88" s="355"/>
      <c r="G88" s="196" t="s">
        <v>280</v>
      </c>
      <c r="H88" s="178" t="s">
        <v>302</v>
      </c>
      <c r="I88" s="186"/>
      <c r="J88" s="190"/>
      <c r="K88" s="190"/>
      <c r="L88" s="202">
        <f>L89</f>
        <v>1871718.76</v>
      </c>
      <c r="M88" s="202">
        <f>M89</f>
        <v>1871718.76</v>
      </c>
    </row>
    <row r="89" spans="1:13" ht="23.25" customHeight="1">
      <c r="A89" s="173"/>
      <c r="B89" s="224"/>
      <c r="C89" s="355"/>
      <c r="D89" s="355"/>
      <c r="E89" s="355"/>
      <c r="F89" s="355"/>
      <c r="G89" s="196" t="s">
        <v>157</v>
      </c>
      <c r="H89" s="178"/>
      <c r="I89" s="186">
        <v>200</v>
      </c>
      <c r="J89" s="190"/>
      <c r="K89" s="190"/>
      <c r="L89" s="202">
        <f>'Ведомка 2022'!H163</f>
        <v>1871718.76</v>
      </c>
      <c r="M89" s="202">
        <f>L89</f>
        <v>1871718.76</v>
      </c>
    </row>
    <row r="90" spans="1:13" ht="43.5" customHeight="1">
      <c r="A90" s="173"/>
      <c r="B90" s="224"/>
      <c r="C90" s="355"/>
      <c r="D90" s="355"/>
      <c r="E90" s="355"/>
      <c r="F90" s="355"/>
      <c r="G90" s="196" t="s">
        <v>415</v>
      </c>
      <c r="H90" s="178" t="s">
        <v>416</v>
      </c>
      <c r="I90" s="186"/>
      <c r="J90" s="190"/>
      <c r="K90" s="190"/>
      <c r="L90" s="202">
        <f>L91</f>
        <v>100000</v>
      </c>
      <c r="M90" s="202">
        <f>M91</f>
        <v>100000</v>
      </c>
    </row>
    <row r="91" spans="1:13" ht="23.25" customHeight="1">
      <c r="A91" s="173"/>
      <c r="B91" s="224"/>
      <c r="C91" s="355"/>
      <c r="D91" s="355"/>
      <c r="E91" s="355"/>
      <c r="F91" s="355"/>
      <c r="G91" s="196" t="s">
        <v>157</v>
      </c>
      <c r="H91" s="178"/>
      <c r="I91" s="186">
        <v>200</v>
      </c>
      <c r="J91" s="190"/>
      <c r="K91" s="190"/>
      <c r="L91" s="202">
        <f>'Ведомка 2022'!H165</f>
        <v>100000</v>
      </c>
      <c r="M91" s="202">
        <f>L91</f>
        <v>100000</v>
      </c>
    </row>
    <row r="92" spans="1:13" ht="41.25" customHeight="1">
      <c r="A92" s="173"/>
      <c r="B92" s="224"/>
      <c r="C92" s="355"/>
      <c r="D92" s="355"/>
      <c r="E92" s="355"/>
      <c r="F92" s="355"/>
      <c r="G92" s="513" t="s">
        <v>417</v>
      </c>
      <c r="H92" s="178" t="s">
        <v>418</v>
      </c>
      <c r="I92" s="186"/>
      <c r="J92" s="190"/>
      <c r="K92" s="190"/>
      <c r="L92" s="202">
        <f>L93</f>
        <v>124046</v>
      </c>
      <c r="M92" s="202">
        <f>M93</f>
        <v>124046</v>
      </c>
    </row>
    <row r="93" spans="1:13" ht="23.25" customHeight="1">
      <c r="A93" s="173"/>
      <c r="B93" s="224"/>
      <c r="C93" s="355"/>
      <c r="D93" s="355"/>
      <c r="E93" s="355"/>
      <c r="F93" s="355"/>
      <c r="G93" s="513" t="s">
        <v>157</v>
      </c>
      <c r="H93" s="178"/>
      <c r="I93" s="186">
        <v>200</v>
      </c>
      <c r="J93" s="190"/>
      <c r="K93" s="190"/>
      <c r="L93" s="202">
        <f>'Ведомка 2022'!H167</f>
        <v>124046</v>
      </c>
      <c r="M93" s="202">
        <f>L93</f>
        <v>124046</v>
      </c>
    </row>
    <row r="94" spans="1:13" ht="27" customHeight="1">
      <c r="A94" s="173"/>
      <c r="B94" s="224"/>
      <c r="C94" s="355"/>
      <c r="D94" s="355"/>
      <c r="E94" s="355"/>
      <c r="F94" s="355"/>
      <c r="G94" s="488" t="s">
        <v>379</v>
      </c>
      <c r="H94" s="489" t="s">
        <v>338</v>
      </c>
      <c r="I94" s="490" t="s">
        <v>153</v>
      </c>
      <c r="J94" s="491">
        <f>J96</f>
        <v>0</v>
      </c>
      <c r="K94" s="491">
        <f>K96</f>
        <v>0</v>
      </c>
      <c r="L94" s="493">
        <f>L96</f>
        <v>0</v>
      </c>
      <c r="M94" s="493">
        <f>M96</f>
        <v>0</v>
      </c>
    </row>
    <row r="95" spans="1:28" s="500" customFormat="1" ht="26.25" customHeight="1">
      <c r="A95" s="494"/>
      <c r="B95" s="496"/>
      <c r="C95" s="506"/>
      <c r="D95" s="506"/>
      <c r="E95" s="506"/>
      <c r="F95" s="506"/>
      <c r="G95" s="505" t="s">
        <v>339</v>
      </c>
      <c r="H95" s="227" t="s">
        <v>340</v>
      </c>
      <c r="I95" s="228"/>
      <c r="J95" s="200"/>
      <c r="K95" s="200"/>
      <c r="L95" s="312">
        <f>L96</f>
        <v>0</v>
      </c>
      <c r="M95" s="312">
        <f>M96</f>
        <v>0</v>
      </c>
      <c r="N95" s="497"/>
      <c r="O95" s="498"/>
      <c r="P95" s="498"/>
      <c r="Q95" s="498"/>
      <c r="R95" s="498"/>
      <c r="S95" s="498"/>
      <c r="T95" s="498"/>
      <c r="U95" s="498"/>
      <c r="V95" s="498"/>
      <c r="W95" s="498"/>
      <c r="X95" s="499"/>
      <c r="Y95" s="499"/>
      <c r="Z95" s="499"/>
      <c r="AA95" s="499"/>
      <c r="AB95" s="499"/>
    </row>
    <row r="96" spans="1:13" ht="23.25" customHeight="1">
      <c r="A96" s="173"/>
      <c r="B96" s="224"/>
      <c r="C96" s="355"/>
      <c r="D96" s="355"/>
      <c r="E96" s="355"/>
      <c r="F96" s="355"/>
      <c r="G96" s="196" t="s">
        <v>341</v>
      </c>
      <c r="H96" s="507" t="s">
        <v>342</v>
      </c>
      <c r="I96" s="186"/>
      <c r="J96" s="190"/>
      <c r="K96" s="190"/>
      <c r="L96" s="202">
        <f>L97</f>
        <v>0</v>
      </c>
      <c r="M96" s="202">
        <f>M97</f>
        <v>0</v>
      </c>
    </row>
    <row r="97" spans="1:13" ht="23.25" customHeight="1">
      <c r="A97" s="173"/>
      <c r="B97" s="224"/>
      <c r="C97" s="355"/>
      <c r="D97" s="355"/>
      <c r="E97" s="355"/>
      <c r="F97" s="355"/>
      <c r="G97" s="196" t="s">
        <v>157</v>
      </c>
      <c r="H97" s="178" t="s">
        <v>153</v>
      </c>
      <c r="I97" s="186">
        <v>200</v>
      </c>
      <c r="J97" s="190"/>
      <c r="K97" s="190"/>
      <c r="L97" s="202">
        <f>'Ведомка 2022'!H171</f>
        <v>0</v>
      </c>
      <c r="M97" s="202">
        <f>L97</f>
        <v>0</v>
      </c>
    </row>
    <row r="98" spans="1:13" ht="26.25" customHeight="1">
      <c r="A98" s="173"/>
      <c r="B98" s="318"/>
      <c r="C98" s="319"/>
      <c r="D98" s="319"/>
      <c r="E98" s="319"/>
      <c r="F98" s="319"/>
      <c r="G98" s="197" t="s">
        <v>391</v>
      </c>
      <c r="H98" s="181" t="s">
        <v>250</v>
      </c>
      <c r="I98" s="185" t="s">
        <v>153</v>
      </c>
      <c r="J98" s="189">
        <f>J99+J103+J117</f>
        <v>0</v>
      </c>
      <c r="K98" s="189">
        <f>K99+K103+K117</f>
        <v>0</v>
      </c>
      <c r="L98" s="189">
        <f>L99+L103+L117</f>
        <v>4804698.28</v>
      </c>
      <c r="M98" s="189">
        <f>M99+M103+M117</f>
        <v>4804698.28</v>
      </c>
    </row>
    <row r="99" spans="1:13" ht="24.75" customHeight="1">
      <c r="A99" s="173"/>
      <c r="B99" s="673" t="s">
        <v>159</v>
      </c>
      <c r="C99" s="673"/>
      <c r="D99" s="673"/>
      <c r="E99" s="673"/>
      <c r="F99" s="674"/>
      <c r="G99" s="488" t="s">
        <v>362</v>
      </c>
      <c r="H99" s="489" t="s">
        <v>195</v>
      </c>
      <c r="I99" s="490" t="s">
        <v>153</v>
      </c>
      <c r="J99" s="491">
        <f>J101</f>
        <v>0</v>
      </c>
      <c r="K99" s="491">
        <f>K101</f>
        <v>0</v>
      </c>
      <c r="L99" s="493">
        <f>L101</f>
        <v>11000</v>
      </c>
      <c r="M99" s="493">
        <f>M101</f>
        <v>11000</v>
      </c>
    </row>
    <row r="100" spans="1:23" s="188" customFormat="1" ht="18" customHeight="1">
      <c r="A100" s="231"/>
      <c r="B100" s="174"/>
      <c r="C100" s="174"/>
      <c r="D100" s="174"/>
      <c r="E100" s="174"/>
      <c r="F100" s="175"/>
      <c r="G100" s="239" t="s">
        <v>197</v>
      </c>
      <c r="H100" s="235" t="s">
        <v>198</v>
      </c>
      <c r="I100" s="236"/>
      <c r="J100" s="237">
        <f aca="true" t="shared" si="6" ref="J100:M101">J101</f>
        <v>0</v>
      </c>
      <c r="K100" s="237">
        <f t="shared" si="6"/>
        <v>0</v>
      </c>
      <c r="L100" s="311">
        <f t="shared" si="6"/>
        <v>11000</v>
      </c>
      <c r="M100" s="311">
        <f t="shared" si="6"/>
        <v>11000</v>
      </c>
      <c r="N100" s="463"/>
      <c r="O100" s="464"/>
      <c r="P100" s="464"/>
      <c r="Q100" s="464"/>
      <c r="R100" s="464"/>
      <c r="S100" s="464"/>
      <c r="T100" s="464"/>
      <c r="U100" s="464"/>
      <c r="V100" s="464"/>
      <c r="W100" s="464"/>
    </row>
    <row r="101" spans="1:13" ht="32.25" customHeight="1">
      <c r="A101" s="173"/>
      <c r="B101" s="665" t="s">
        <v>160</v>
      </c>
      <c r="C101" s="665"/>
      <c r="D101" s="665"/>
      <c r="E101" s="665"/>
      <c r="F101" s="666"/>
      <c r="G101" s="196" t="s">
        <v>363</v>
      </c>
      <c r="H101" s="178" t="s">
        <v>199</v>
      </c>
      <c r="I101" s="186" t="s">
        <v>153</v>
      </c>
      <c r="J101" s="190">
        <f t="shared" si="6"/>
        <v>0</v>
      </c>
      <c r="K101" s="193">
        <f t="shared" si="6"/>
        <v>0</v>
      </c>
      <c r="L101" s="202">
        <f t="shared" si="6"/>
        <v>11000</v>
      </c>
      <c r="M101" s="202">
        <f t="shared" si="6"/>
        <v>11000</v>
      </c>
    </row>
    <row r="102" spans="1:13" ht="24" customHeight="1">
      <c r="A102" s="173"/>
      <c r="B102" s="665">
        <v>200</v>
      </c>
      <c r="C102" s="665"/>
      <c r="D102" s="665"/>
      <c r="E102" s="665"/>
      <c r="F102" s="666"/>
      <c r="G102" s="196" t="s">
        <v>157</v>
      </c>
      <c r="H102" s="178" t="s">
        <v>153</v>
      </c>
      <c r="I102" s="186">
        <v>200</v>
      </c>
      <c r="J102" s="190">
        <v>0</v>
      </c>
      <c r="K102" s="192">
        <v>0</v>
      </c>
      <c r="L102" s="202">
        <f>'Ведомка 2022'!H190</f>
        <v>11000</v>
      </c>
      <c r="M102" s="202">
        <f>L102</f>
        <v>11000</v>
      </c>
    </row>
    <row r="103" spans="1:13" ht="23.25" customHeight="1">
      <c r="A103" s="173"/>
      <c r="B103" s="680" t="s">
        <v>161</v>
      </c>
      <c r="C103" s="680"/>
      <c r="D103" s="680"/>
      <c r="E103" s="680"/>
      <c r="F103" s="681"/>
      <c r="G103" s="488" t="s">
        <v>364</v>
      </c>
      <c r="H103" s="489" t="s">
        <v>200</v>
      </c>
      <c r="I103" s="490" t="s">
        <v>153</v>
      </c>
      <c r="J103" s="491">
        <f>J104+J109</f>
        <v>0</v>
      </c>
      <c r="K103" s="491">
        <f>K104+K109</f>
        <v>0</v>
      </c>
      <c r="L103" s="491">
        <f>L104+L109</f>
        <v>4101638.0100000002</v>
      </c>
      <c r="M103" s="491">
        <f>M104+M109</f>
        <v>4101638.0100000002</v>
      </c>
    </row>
    <row r="104" spans="1:13" ht="41.25" customHeight="1">
      <c r="A104" s="173"/>
      <c r="B104" s="223"/>
      <c r="C104" s="223"/>
      <c r="D104" s="223"/>
      <c r="E104" s="223"/>
      <c r="F104" s="224"/>
      <c r="G104" s="230" t="s">
        <v>281</v>
      </c>
      <c r="H104" s="227" t="s">
        <v>320</v>
      </c>
      <c r="I104" s="228"/>
      <c r="J104" s="200"/>
      <c r="K104" s="200"/>
      <c r="L104" s="312">
        <f>L105+L107</f>
        <v>589635.15</v>
      </c>
      <c r="M104" s="312">
        <f>M105+M107</f>
        <v>589635.15</v>
      </c>
    </row>
    <row r="105" spans="1:13" ht="32.25" customHeight="1">
      <c r="A105" s="173"/>
      <c r="B105" s="223"/>
      <c r="C105" s="223"/>
      <c r="D105" s="223"/>
      <c r="E105" s="223"/>
      <c r="F105" s="224"/>
      <c r="G105" s="196" t="s">
        <v>282</v>
      </c>
      <c r="H105" s="178" t="s">
        <v>321</v>
      </c>
      <c r="I105" s="186"/>
      <c r="J105" s="190"/>
      <c r="K105" s="190"/>
      <c r="L105" s="202">
        <f>L106</f>
        <v>400000</v>
      </c>
      <c r="M105" s="202">
        <f>M106</f>
        <v>400000</v>
      </c>
    </row>
    <row r="106" spans="1:13" ht="24" customHeight="1">
      <c r="A106" s="173"/>
      <c r="B106" s="223"/>
      <c r="C106" s="223"/>
      <c r="D106" s="223"/>
      <c r="E106" s="223"/>
      <c r="F106" s="224"/>
      <c r="G106" s="196" t="s">
        <v>157</v>
      </c>
      <c r="H106" s="178" t="s">
        <v>153</v>
      </c>
      <c r="I106" s="186">
        <v>200</v>
      </c>
      <c r="J106" s="200"/>
      <c r="K106" s="200"/>
      <c r="L106" s="312">
        <f>'Ведомка 2022'!H38</f>
        <v>400000</v>
      </c>
      <c r="M106" s="312">
        <f>L106</f>
        <v>400000</v>
      </c>
    </row>
    <row r="107" spans="1:13" ht="24" customHeight="1">
      <c r="A107" s="173"/>
      <c r="B107" s="223"/>
      <c r="C107" s="223"/>
      <c r="D107" s="223"/>
      <c r="E107" s="223"/>
      <c r="F107" s="224"/>
      <c r="G107" s="196" t="s">
        <v>284</v>
      </c>
      <c r="H107" s="178" t="s">
        <v>322</v>
      </c>
      <c r="I107" s="186"/>
      <c r="J107" s="200"/>
      <c r="K107" s="200"/>
      <c r="L107" s="312">
        <f>L108</f>
        <v>189635.15</v>
      </c>
      <c r="M107" s="312">
        <f>M108</f>
        <v>189635.15</v>
      </c>
    </row>
    <row r="108" spans="1:13" ht="24" customHeight="1">
      <c r="A108" s="173"/>
      <c r="B108" s="223"/>
      <c r="C108" s="223"/>
      <c r="D108" s="223"/>
      <c r="E108" s="223"/>
      <c r="F108" s="224"/>
      <c r="G108" s="196" t="s">
        <v>157</v>
      </c>
      <c r="H108" s="178" t="s">
        <v>153</v>
      </c>
      <c r="I108" s="186">
        <v>200</v>
      </c>
      <c r="J108" s="200"/>
      <c r="K108" s="200"/>
      <c r="L108" s="312">
        <f>'Ведомка 2022'!H40</f>
        <v>189635.15</v>
      </c>
      <c r="M108" s="312">
        <f>L108</f>
        <v>189635.15</v>
      </c>
    </row>
    <row r="109" spans="1:28" s="241" customFormat="1" ht="35.25" customHeight="1">
      <c r="A109" s="240"/>
      <c r="B109" s="174"/>
      <c r="C109" s="174"/>
      <c r="D109" s="174"/>
      <c r="E109" s="174"/>
      <c r="F109" s="175"/>
      <c r="G109" s="230" t="s">
        <v>318</v>
      </c>
      <c r="H109" s="227" t="s">
        <v>323</v>
      </c>
      <c r="I109" s="228"/>
      <c r="J109" s="200">
        <f>J110+J112</f>
        <v>0</v>
      </c>
      <c r="K109" s="200">
        <f>K110+K112+K114</f>
        <v>0</v>
      </c>
      <c r="L109" s="200">
        <f>L110+L112+L114</f>
        <v>3512002.8600000003</v>
      </c>
      <c r="M109" s="200">
        <f>M110+M112+M114</f>
        <v>3512002.8600000003</v>
      </c>
      <c r="N109" s="467"/>
      <c r="O109" s="468"/>
      <c r="P109" s="468"/>
      <c r="Q109" s="468"/>
      <c r="R109" s="468"/>
      <c r="S109" s="468"/>
      <c r="T109" s="468"/>
      <c r="U109" s="468"/>
      <c r="V109" s="468"/>
      <c r="W109" s="468"/>
      <c r="X109" s="462"/>
      <c r="Y109" s="462"/>
      <c r="Z109" s="462"/>
      <c r="AA109" s="462"/>
      <c r="AB109" s="462"/>
    </row>
    <row r="110" spans="1:13" ht="28.5" customHeight="1">
      <c r="A110" s="173"/>
      <c r="B110" s="176"/>
      <c r="C110" s="176"/>
      <c r="D110" s="176"/>
      <c r="E110" s="176"/>
      <c r="F110" s="177"/>
      <c r="G110" s="196" t="s">
        <v>254</v>
      </c>
      <c r="H110" s="178" t="s">
        <v>328</v>
      </c>
      <c r="I110" s="186" t="s">
        <v>153</v>
      </c>
      <c r="J110" s="190"/>
      <c r="K110" s="193"/>
      <c r="L110" s="202">
        <f>L111</f>
        <v>2000000</v>
      </c>
      <c r="M110" s="202">
        <f>M111</f>
        <v>2000000</v>
      </c>
    </row>
    <row r="111" spans="1:13" ht="15.75">
      <c r="A111" s="173"/>
      <c r="B111" s="176"/>
      <c r="C111" s="176"/>
      <c r="D111" s="176"/>
      <c r="E111" s="176"/>
      <c r="F111" s="177"/>
      <c r="G111" s="196" t="s">
        <v>135</v>
      </c>
      <c r="H111" s="178"/>
      <c r="I111" s="186">
        <v>500</v>
      </c>
      <c r="J111" s="190"/>
      <c r="K111" s="193"/>
      <c r="L111" s="202">
        <f>'Ведомка 2022'!H201</f>
        <v>2000000</v>
      </c>
      <c r="M111" s="202">
        <f>L111</f>
        <v>2000000</v>
      </c>
    </row>
    <row r="112" spans="1:13" ht="33.75">
      <c r="A112" s="173"/>
      <c r="B112" s="176"/>
      <c r="C112" s="176"/>
      <c r="D112" s="176"/>
      <c r="E112" s="176"/>
      <c r="F112" s="177"/>
      <c r="G112" s="196" t="s">
        <v>283</v>
      </c>
      <c r="H112" s="178" t="s">
        <v>324</v>
      </c>
      <c r="I112" s="186"/>
      <c r="J112" s="190"/>
      <c r="K112" s="193"/>
      <c r="L112" s="202">
        <f>L113</f>
        <v>49035</v>
      </c>
      <c r="M112" s="202">
        <f>M113</f>
        <v>49035</v>
      </c>
    </row>
    <row r="113" spans="1:13" ht="20.25" customHeight="1">
      <c r="A113" s="173"/>
      <c r="B113" s="176"/>
      <c r="C113" s="176"/>
      <c r="D113" s="176"/>
      <c r="E113" s="176"/>
      <c r="F113" s="177"/>
      <c r="G113" s="196" t="s">
        <v>155</v>
      </c>
      <c r="H113" s="178"/>
      <c r="I113" s="186">
        <v>800</v>
      </c>
      <c r="J113" s="190"/>
      <c r="K113" s="193"/>
      <c r="L113" s="202">
        <f>'Ведомка 2022'!H43</f>
        <v>49035</v>
      </c>
      <c r="M113" s="202">
        <f>L113</f>
        <v>49035</v>
      </c>
    </row>
    <row r="114" spans="1:13" ht="36" customHeight="1">
      <c r="A114" s="173"/>
      <c r="B114" s="176"/>
      <c r="C114" s="176"/>
      <c r="D114" s="176"/>
      <c r="E114" s="176"/>
      <c r="F114" s="177"/>
      <c r="G114" s="196" t="s">
        <v>382</v>
      </c>
      <c r="H114" s="178" t="s">
        <v>325</v>
      </c>
      <c r="I114" s="186"/>
      <c r="J114" s="190"/>
      <c r="K114" s="193"/>
      <c r="L114" s="202">
        <f>L115+L116</f>
        <v>1462967.86</v>
      </c>
      <c r="M114" s="202">
        <f>M115+M116</f>
        <v>1462967.86</v>
      </c>
    </row>
    <row r="115" spans="1:13" ht="24" customHeight="1">
      <c r="A115" s="173"/>
      <c r="B115" s="176"/>
      <c r="C115" s="176"/>
      <c r="D115" s="176"/>
      <c r="E115" s="176"/>
      <c r="F115" s="177"/>
      <c r="G115" s="196" t="s">
        <v>157</v>
      </c>
      <c r="H115" s="178" t="s">
        <v>153</v>
      </c>
      <c r="I115" s="186">
        <v>200</v>
      </c>
      <c r="J115" s="190"/>
      <c r="K115" s="193"/>
      <c r="L115" s="202">
        <f>'Ведомка 2022'!H45</f>
        <v>1366152.8</v>
      </c>
      <c r="M115" s="202">
        <f>L115</f>
        <v>1366152.8</v>
      </c>
    </row>
    <row r="116" spans="1:13" ht="19.5" customHeight="1">
      <c r="A116" s="173"/>
      <c r="B116" s="176"/>
      <c r="C116" s="176"/>
      <c r="D116" s="176"/>
      <c r="E116" s="176"/>
      <c r="F116" s="177"/>
      <c r="G116" s="196" t="s">
        <v>155</v>
      </c>
      <c r="H116" s="178"/>
      <c r="I116" s="186">
        <v>800</v>
      </c>
      <c r="J116" s="190"/>
      <c r="K116" s="193"/>
      <c r="L116" s="202">
        <f>'Ведомка 2022'!H46</f>
        <v>96815.06</v>
      </c>
      <c r="M116" s="202">
        <f>L116</f>
        <v>96815.06</v>
      </c>
    </row>
    <row r="117" spans="1:13" ht="28.5" customHeight="1">
      <c r="A117" s="173"/>
      <c r="B117" s="176"/>
      <c r="C117" s="176"/>
      <c r="D117" s="176"/>
      <c r="E117" s="176"/>
      <c r="F117" s="177"/>
      <c r="G117" s="488" t="s">
        <v>394</v>
      </c>
      <c r="H117" s="503" t="s">
        <v>260</v>
      </c>
      <c r="I117" s="488"/>
      <c r="J117" s="488"/>
      <c r="K117" s="488"/>
      <c r="L117" s="504">
        <f aca="true" t="shared" si="7" ref="L117:M119">L118</f>
        <v>692060.27</v>
      </c>
      <c r="M117" s="504">
        <f t="shared" si="7"/>
        <v>692060.27</v>
      </c>
    </row>
    <row r="118" spans="1:13" ht="45" customHeight="1">
      <c r="A118" s="173"/>
      <c r="B118" s="176"/>
      <c r="C118" s="176"/>
      <c r="D118" s="176"/>
      <c r="E118" s="176"/>
      <c r="F118" s="177"/>
      <c r="G118" s="336" t="s">
        <v>304</v>
      </c>
      <c r="H118" s="337" t="s">
        <v>326</v>
      </c>
      <c r="I118" s="338"/>
      <c r="J118" s="339"/>
      <c r="K118" s="340"/>
      <c r="L118" s="341">
        <f t="shared" si="7"/>
        <v>692060.27</v>
      </c>
      <c r="M118" s="341">
        <f t="shared" si="7"/>
        <v>692060.27</v>
      </c>
    </row>
    <row r="119" spans="1:13" ht="36.75" customHeight="1">
      <c r="A119" s="173"/>
      <c r="B119" s="176"/>
      <c r="C119" s="176"/>
      <c r="D119" s="176"/>
      <c r="E119" s="176"/>
      <c r="F119" s="177"/>
      <c r="G119" s="342" t="s">
        <v>305</v>
      </c>
      <c r="H119" s="178" t="s">
        <v>327</v>
      </c>
      <c r="I119" s="186"/>
      <c r="J119" s="190"/>
      <c r="K119" s="193"/>
      <c r="L119" s="202">
        <f t="shared" si="7"/>
        <v>692060.27</v>
      </c>
      <c r="M119" s="202">
        <f t="shared" si="7"/>
        <v>692060.27</v>
      </c>
    </row>
    <row r="120" spans="1:13" ht="24" customHeight="1">
      <c r="A120" s="173"/>
      <c r="B120" s="176"/>
      <c r="C120" s="176"/>
      <c r="D120" s="176"/>
      <c r="E120" s="176"/>
      <c r="F120" s="177"/>
      <c r="G120" s="196" t="s">
        <v>157</v>
      </c>
      <c r="H120" s="178"/>
      <c r="I120" s="186">
        <v>200</v>
      </c>
      <c r="J120" s="190"/>
      <c r="K120" s="193"/>
      <c r="L120" s="202">
        <f>'Ведомка 2022'!H50</f>
        <v>692060.27</v>
      </c>
      <c r="M120" s="202">
        <f>L120</f>
        <v>692060.27</v>
      </c>
    </row>
    <row r="121" spans="1:13" ht="21">
      <c r="A121" s="173"/>
      <c r="B121" s="669" t="s">
        <v>162</v>
      </c>
      <c r="C121" s="669"/>
      <c r="D121" s="669"/>
      <c r="E121" s="669"/>
      <c r="F121" s="670"/>
      <c r="G121" s="197" t="s">
        <v>178</v>
      </c>
      <c r="H121" s="181" t="s">
        <v>203</v>
      </c>
      <c r="I121" s="185" t="s">
        <v>153</v>
      </c>
      <c r="J121" s="189">
        <f aca="true" t="shared" si="8" ref="J121:L124">J122</f>
        <v>0</v>
      </c>
      <c r="K121" s="189">
        <f t="shared" si="8"/>
        <v>9529221.6</v>
      </c>
      <c r="L121" s="310">
        <f t="shared" si="8"/>
        <v>12673507.870000001</v>
      </c>
      <c r="M121" s="310">
        <f>K121+L121</f>
        <v>22202729.47</v>
      </c>
    </row>
    <row r="122" spans="1:13" ht="36.75" customHeight="1">
      <c r="A122" s="173"/>
      <c r="B122" s="673" t="s">
        <v>163</v>
      </c>
      <c r="C122" s="673"/>
      <c r="D122" s="673"/>
      <c r="E122" s="673"/>
      <c r="F122" s="674"/>
      <c r="G122" s="488" t="s">
        <v>365</v>
      </c>
      <c r="H122" s="489" t="s">
        <v>204</v>
      </c>
      <c r="I122" s="490" t="s">
        <v>153</v>
      </c>
      <c r="J122" s="491">
        <f t="shared" si="8"/>
        <v>0</v>
      </c>
      <c r="K122" s="491">
        <f t="shared" si="8"/>
        <v>9529221.6</v>
      </c>
      <c r="L122" s="493">
        <f t="shared" si="8"/>
        <v>12673507.870000001</v>
      </c>
      <c r="M122" s="493">
        <f>M123</f>
        <v>22202729.47</v>
      </c>
    </row>
    <row r="123" spans="1:13" ht="41.25" customHeight="1">
      <c r="A123" s="173"/>
      <c r="B123" s="223"/>
      <c r="C123" s="223"/>
      <c r="D123" s="223"/>
      <c r="E123" s="223"/>
      <c r="F123" s="224"/>
      <c r="G123" s="242" t="s">
        <v>205</v>
      </c>
      <c r="H123" s="232" t="s">
        <v>206</v>
      </c>
      <c r="I123" s="233"/>
      <c r="J123" s="234">
        <f t="shared" si="8"/>
        <v>0</v>
      </c>
      <c r="K123" s="234">
        <f>K132+K124+K136</f>
        <v>9529221.6</v>
      </c>
      <c r="L123" s="313">
        <f>L124+L126+L130+L132+L134+L136+L128</f>
        <v>12673507.870000001</v>
      </c>
      <c r="M123" s="313">
        <f>M124+M126+M130+M132+M134+M136+M128</f>
        <v>22202729.47</v>
      </c>
    </row>
    <row r="124" spans="1:13" ht="45">
      <c r="A124" s="173"/>
      <c r="B124" s="667" t="s">
        <v>164</v>
      </c>
      <c r="C124" s="667"/>
      <c r="D124" s="667"/>
      <c r="E124" s="667"/>
      <c r="F124" s="668"/>
      <c r="G124" s="196" t="s">
        <v>366</v>
      </c>
      <c r="H124" s="178" t="s">
        <v>207</v>
      </c>
      <c r="I124" s="186" t="s">
        <v>153</v>
      </c>
      <c r="J124" s="190">
        <f t="shared" si="8"/>
        <v>0</v>
      </c>
      <c r="K124" s="190">
        <f t="shared" si="8"/>
        <v>0</v>
      </c>
      <c r="L124" s="202">
        <f>L125</f>
        <v>9595180.48</v>
      </c>
      <c r="M124" s="202">
        <f>J124+K124+L124</f>
        <v>9595180.48</v>
      </c>
    </row>
    <row r="125" spans="1:13" ht="24" customHeight="1">
      <c r="A125" s="173"/>
      <c r="B125" s="176"/>
      <c r="C125" s="176"/>
      <c r="D125" s="176"/>
      <c r="E125" s="176"/>
      <c r="F125" s="177"/>
      <c r="G125" s="196" t="s">
        <v>157</v>
      </c>
      <c r="H125" s="178"/>
      <c r="I125" s="186">
        <v>200</v>
      </c>
      <c r="J125" s="190">
        <v>0</v>
      </c>
      <c r="K125" s="193">
        <v>0</v>
      </c>
      <c r="L125" s="315">
        <f>'Ведомка 2022'!H93</f>
        <v>9595180.48</v>
      </c>
      <c r="M125" s="202">
        <f>L125+K125</f>
        <v>9595180.48</v>
      </c>
    </row>
    <row r="126" spans="1:13" ht="18" customHeight="1">
      <c r="A126" s="173"/>
      <c r="B126" s="176"/>
      <c r="C126" s="176"/>
      <c r="D126" s="176"/>
      <c r="E126" s="176"/>
      <c r="F126" s="177"/>
      <c r="G126" s="196" t="s">
        <v>226</v>
      </c>
      <c r="H126" s="178" t="s">
        <v>227</v>
      </c>
      <c r="I126" s="186"/>
      <c r="J126" s="190"/>
      <c r="K126" s="193"/>
      <c r="L126" s="315">
        <f>L127</f>
        <v>2466956.99</v>
      </c>
      <c r="M126" s="202">
        <f>M127</f>
        <v>2466956.99</v>
      </c>
    </row>
    <row r="127" spans="1:13" ht="24" customHeight="1">
      <c r="A127" s="173"/>
      <c r="B127" s="176"/>
      <c r="C127" s="176"/>
      <c r="D127" s="176"/>
      <c r="E127" s="176"/>
      <c r="F127" s="177"/>
      <c r="G127" s="196" t="s">
        <v>157</v>
      </c>
      <c r="H127" s="178"/>
      <c r="I127" s="186">
        <v>200</v>
      </c>
      <c r="J127" s="190"/>
      <c r="K127" s="193"/>
      <c r="L127" s="315">
        <f>'Ведомка 2022'!H96</f>
        <v>2466956.99</v>
      </c>
      <c r="M127" s="202">
        <f>L127</f>
        <v>2466956.99</v>
      </c>
    </row>
    <row r="128" spans="1:13" ht="31.5" customHeight="1">
      <c r="A128" s="173"/>
      <c r="B128" s="176"/>
      <c r="C128" s="176"/>
      <c r="D128" s="176"/>
      <c r="E128" s="176"/>
      <c r="F128" s="177"/>
      <c r="G128" s="196" t="str">
        <f>'Ведомка 2022'!A97</f>
        <v>Расходы на финансирование дорожного хозяйства за счет средств бюджета Ярославского муниципального района</v>
      </c>
      <c r="H128" s="178" t="s">
        <v>421</v>
      </c>
      <c r="I128" s="186"/>
      <c r="J128" s="190"/>
      <c r="K128" s="193"/>
      <c r="L128" s="315">
        <f>L129</f>
        <v>34037.4</v>
      </c>
      <c r="M128" s="202">
        <f>M129</f>
        <v>34037.4</v>
      </c>
    </row>
    <row r="129" spans="1:13" ht="24" customHeight="1">
      <c r="A129" s="173"/>
      <c r="B129" s="176"/>
      <c r="C129" s="176"/>
      <c r="D129" s="176"/>
      <c r="E129" s="176"/>
      <c r="F129" s="177"/>
      <c r="G129" s="196" t="s">
        <v>157</v>
      </c>
      <c r="H129" s="178"/>
      <c r="I129" s="186">
        <v>200</v>
      </c>
      <c r="J129" s="190"/>
      <c r="K129" s="193"/>
      <c r="L129" s="315">
        <f>'Ведомка 2022'!I98</f>
        <v>34037.4</v>
      </c>
      <c r="M129" s="202">
        <f>L129</f>
        <v>34037.4</v>
      </c>
    </row>
    <row r="130" spans="1:13" ht="24" customHeight="1">
      <c r="A130" s="173"/>
      <c r="B130" s="176"/>
      <c r="C130" s="176"/>
      <c r="D130" s="176"/>
      <c r="E130" s="176"/>
      <c r="F130" s="177"/>
      <c r="G130" s="196" t="s">
        <v>257</v>
      </c>
      <c r="H130" s="178" t="s">
        <v>258</v>
      </c>
      <c r="I130" s="186"/>
      <c r="J130" s="190"/>
      <c r="K130" s="193"/>
      <c r="L130" s="315">
        <f>L131</f>
        <v>277612</v>
      </c>
      <c r="M130" s="202">
        <f>M131</f>
        <v>277612</v>
      </c>
    </row>
    <row r="131" spans="1:13" ht="24" customHeight="1">
      <c r="A131" s="173"/>
      <c r="B131" s="176"/>
      <c r="C131" s="176"/>
      <c r="D131" s="176"/>
      <c r="E131" s="176"/>
      <c r="F131" s="177"/>
      <c r="G131" s="196" t="s">
        <v>157</v>
      </c>
      <c r="H131" s="178"/>
      <c r="I131" s="186">
        <v>200</v>
      </c>
      <c r="J131" s="190"/>
      <c r="K131" s="193"/>
      <c r="L131" s="315">
        <f>'Ведомка 2022'!H100</f>
        <v>277612</v>
      </c>
      <c r="M131" s="202">
        <f>L131</f>
        <v>277612</v>
      </c>
    </row>
    <row r="132" spans="1:13" ht="15.75">
      <c r="A132" s="173"/>
      <c r="B132" s="176"/>
      <c r="C132" s="176"/>
      <c r="D132" s="176"/>
      <c r="E132" s="176"/>
      <c r="F132" s="177"/>
      <c r="G132" s="196" t="s">
        <v>226</v>
      </c>
      <c r="H132" s="178" t="s">
        <v>256</v>
      </c>
      <c r="I132" s="186"/>
      <c r="J132" s="190"/>
      <c r="K132" s="193">
        <f>K133</f>
        <v>4915490.6</v>
      </c>
      <c r="L132" s="315">
        <f>L133</f>
        <v>0</v>
      </c>
      <c r="M132" s="202">
        <f>K132</f>
        <v>4915490.6</v>
      </c>
    </row>
    <row r="133" spans="1:13" ht="26.25" customHeight="1">
      <c r="A133" s="173"/>
      <c r="B133" s="176"/>
      <c r="C133" s="176"/>
      <c r="D133" s="176"/>
      <c r="E133" s="176"/>
      <c r="F133" s="177"/>
      <c r="G133" s="196" t="s">
        <v>157</v>
      </c>
      <c r="H133" s="178"/>
      <c r="I133" s="186">
        <v>200</v>
      </c>
      <c r="J133" s="190"/>
      <c r="K133" s="193">
        <f>'Ведомка 2022'!G102</f>
        <v>4915490.6</v>
      </c>
      <c r="L133" s="315"/>
      <c r="M133" s="202">
        <f>K133</f>
        <v>4915490.6</v>
      </c>
    </row>
    <row r="134" spans="1:13" ht="48.75" customHeight="1">
      <c r="A134" s="173"/>
      <c r="B134" s="176"/>
      <c r="C134" s="176"/>
      <c r="D134" s="176"/>
      <c r="E134" s="176"/>
      <c r="F134" s="177"/>
      <c r="G134" s="196" t="s">
        <v>378</v>
      </c>
      <c r="H134" s="178" t="s">
        <v>345</v>
      </c>
      <c r="I134" s="186"/>
      <c r="J134" s="190"/>
      <c r="K134" s="193">
        <f>K135</f>
        <v>0</v>
      </c>
      <c r="L134" s="315">
        <f>L135</f>
        <v>299721</v>
      </c>
      <c r="M134" s="202">
        <f>L134</f>
        <v>299721</v>
      </c>
    </row>
    <row r="135" spans="1:13" ht="26.25" customHeight="1">
      <c r="A135" s="173"/>
      <c r="B135" s="176"/>
      <c r="C135" s="176"/>
      <c r="D135" s="176"/>
      <c r="E135" s="176"/>
      <c r="F135" s="177"/>
      <c r="G135" s="196" t="s">
        <v>157</v>
      </c>
      <c r="H135" s="178"/>
      <c r="I135" s="186">
        <v>200</v>
      </c>
      <c r="J135" s="190"/>
      <c r="K135" s="193"/>
      <c r="L135" s="315">
        <f>'Ведомка 2022'!H106</f>
        <v>299721</v>
      </c>
      <c r="M135" s="202">
        <f>L135</f>
        <v>299721</v>
      </c>
    </row>
    <row r="136" spans="1:13" ht="44.25" customHeight="1">
      <c r="A136" s="173"/>
      <c r="B136" s="176"/>
      <c r="C136" s="176"/>
      <c r="D136" s="176"/>
      <c r="E136" s="176"/>
      <c r="F136" s="177"/>
      <c r="G136" s="196" t="s">
        <v>384</v>
      </c>
      <c r="H136" s="178" t="s">
        <v>347</v>
      </c>
      <c r="I136" s="186"/>
      <c r="J136" s="190"/>
      <c r="K136" s="193">
        <f>K137</f>
        <v>4613731</v>
      </c>
      <c r="L136" s="315"/>
      <c r="M136" s="202">
        <f>K136</f>
        <v>4613731</v>
      </c>
    </row>
    <row r="137" spans="1:13" ht="26.25" customHeight="1">
      <c r="A137" s="173"/>
      <c r="B137" s="176"/>
      <c r="C137" s="176"/>
      <c r="D137" s="176"/>
      <c r="E137" s="176"/>
      <c r="F137" s="177"/>
      <c r="G137" s="196" t="s">
        <v>157</v>
      </c>
      <c r="H137" s="178"/>
      <c r="I137" s="186">
        <v>200</v>
      </c>
      <c r="J137" s="190"/>
      <c r="K137" s="193">
        <f>'Ведомка 2022'!G104</f>
        <v>4613731</v>
      </c>
      <c r="L137" s="315"/>
      <c r="M137" s="202">
        <f>K137</f>
        <v>4613731</v>
      </c>
    </row>
    <row r="138" spans="1:13" ht="15.75">
      <c r="A138" s="173"/>
      <c r="B138" s="669" t="s">
        <v>165</v>
      </c>
      <c r="C138" s="669"/>
      <c r="D138" s="669"/>
      <c r="E138" s="669"/>
      <c r="F138" s="670"/>
      <c r="G138" s="197" t="s">
        <v>166</v>
      </c>
      <c r="H138" s="181" t="s">
        <v>208</v>
      </c>
      <c r="I138" s="185" t="s">
        <v>153</v>
      </c>
      <c r="J138" s="189">
        <f>J139+J141+J145+J149+J153+J155</f>
        <v>257217</v>
      </c>
      <c r="K138" s="189">
        <f>K139+K141+K145+K149+K153+K155</f>
        <v>0</v>
      </c>
      <c r="L138" s="189">
        <f>L139+L141+L145+L147+L149+L151+L153+L155</f>
        <v>8895736.81</v>
      </c>
      <c r="M138" s="189">
        <f>M139+M141+M145+M147+M149+M151+M153+M155</f>
        <v>9152953.81</v>
      </c>
    </row>
    <row r="139" spans="1:13" ht="15.75">
      <c r="A139" s="173"/>
      <c r="B139" s="665" t="s">
        <v>167</v>
      </c>
      <c r="C139" s="665"/>
      <c r="D139" s="665"/>
      <c r="E139" s="665"/>
      <c r="F139" s="666"/>
      <c r="G139" s="196" t="s">
        <v>83</v>
      </c>
      <c r="H139" s="178" t="s">
        <v>209</v>
      </c>
      <c r="I139" s="186" t="s">
        <v>153</v>
      </c>
      <c r="J139" s="190">
        <f>J140</f>
        <v>0</v>
      </c>
      <c r="K139" s="190">
        <f>K140</f>
        <v>0</v>
      </c>
      <c r="L139" s="202">
        <f>L140</f>
        <v>1340844.7</v>
      </c>
      <c r="M139" s="202">
        <f>J139+K139+L139</f>
        <v>1340844.7</v>
      </c>
    </row>
    <row r="140" spans="1:13" ht="46.5" customHeight="1">
      <c r="A140" s="173"/>
      <c r="B140" s="678">
        <v>500</v>
      </c>
      <c r="C140" s="678"/>
      <c r="D140" s="678"/>
      <c r="E140" s="678"/>
      <c r="F140" s="679"/>
      <c r="G140" s="196" t="s">
        <v>168</v>
      </c>
      <c r="H140" s="178" t="s">
        <v>153</v>
      </c>
      <c r="I140" s="186">
        <v>100</v>
      </c>
      <c r="J140" s="190">
        <v>0</v>
      </c>
      <c r="K140" s="192">
        <v>0</v>
      </c>
      <c r="L140" s="202">
        <f>'Ведомка 2022'!H16</f>
        <v>1340844.7</v>
      </c>
      <c r="M140" s="202">
        <f>L140</f>
        <v>1340844.7</v>
      </c>
    </row>
    <row r="141" spans="1:13" ht="15.75">
      <c r="A141" s="173"/>
      <c r="B141" s="667" t="s">
        <v>169</v>
      </c>
      <c r="C141" s="667"/>
      <c r="D141" s="667"/>
      <c r="E141" s="667"/>
      <c r="F141" s="668"/>
      <c r="G141" s="196" t="s">
        <v>89</v>
      </c>
      <c r="H141" s="178" t="s">
        <v>210</v>
      </c>
      <c r="I141" s="186" t="s">
        <v>153</v>
      </c>
      <c r="J141" s="190">
        <f>J142+J143</f>
        <v>0</v>
      </c>
      <c r="K141" s="193">
        <f>K142</f>
        <v>0</v>
      </c>
      <c r="L141" s="202">
        <f>L142+L143+L144</f>
        <v>7142083.23</v>
      </c>
      <c r="M141" s="202">
        <f>M142+M143+M144</f>
        <v>7142083.23</v>
      </c>
    </row>
    <row r="142" spans="1:13" ht="56.25">
      <c r="A142" s="173"/>
      <c r="B142" s="665">
        <v>100</v>
      </c>
      <c r="C142" s="665"/>
      <c r="D142" s="665"/>
      <c r="E142" s="665"/>
      <c r="F142" s="666"/>
      <c r="G142" s="196" t="s">
        <v>168</v>
      </c>
      <c r="H142" s="178" t="s">
        <v>153</v>
      </c>
      <c r="I142" s="186">
        <v>100</v>
      </c>
      <c r="J142" s="190">
        <v>0</v>
      </c>
      <c r="K142" s="193">
        <v>0</v>
      </c>
      <c r="L142" s="315">
        <f>'Ведомка 2022'!H20</f>
        <v>6911756.39</v>
      </c>
      <c r="M142" s="202">
        <f>L142</f>
        <v>6911756.39</v>
      </c>
    </row>
    <row r="143" spans="1:13" ht="22.5">
      <c r="A143" s="173"/>
      <c r="B143" s="176"/>
      <c r="C143" s="176"/>
      <c r="D143" s="176"/>
      <c r="E143" s="176"/>
      <c r="F143" s="177"/>
      <c r="G143" s="196" t="s">
        <v>157</v>
      </c>
      <c r="H143" s="178" t="s">
        <v>153</v>
      </c>
      <c r="I143" s="186">
        <v>200</v>
      </c>
      <c r="J143" s="190">
        <v>0</v>
      </c>
      <c r="K143" s="193">
        <v>0</v>
      </c>
      <c r="L143" s="315">
        <f>'Ведомка 2022'!H21</f>
        <v>226272.23</v>
      </c>
      <c r="M143" s="202">
        <f>L143</f>
        <v>226272.23</v>
      </c>
    </row>
    <row r="144" spans="1:13" ht="15.75">
      <c r="A144" s="173"/>
      <c r="B144" s="176"/>
      <c r="C144" s="176"/>
      <c r="D144" s="176"/>
      <c r="E144" s="176"/>
      <c r="F144" s="177"/>
      <c r="G144" s="196" t="s">
        <v>155</v>
      </c>
      <c r="H144" s="178"/>
      <c r="I144" s="186">
        <v>800</v>
      </c>
      <c r="J144" s="190"/>
      <c r="K144" s="193"/>
      <c r="L144" s="315">
        <f>'Ведомка 2022'!H22</f>
        <v>4054.61</v>
      </c>
      <c r="M144" s="202">
        <f>L144</f>
        <v>4054.61</v>
      </c>
    </row>
    <row r="145" spans="1:13" ht="48" customHeight="1">
      <c r="A145" s="173"/>
      <c r="B145" s="667" t="s">
        <v>170</v>
      </c>
      <c r="C145" s="667"/>
      <c r="D145" s="667"/>
      <c r="E145" s="667"/>
      <c r="F145" s="668"/>
      <c r="G145" s="196" t="s">
        <v>179</v>
      </c>
      <c r="H145" s="178" t="s">
        <v>211</v>
      </c>
      <c r="I145" s="186" t="s">
        <v>153</v>
      </c>
      <c r="J145" s="190">
        <f>J146</f>
        <v>0</v>
      </c>
      <c r="K145" s="190">
        <f>K146</f>
        <v>0</v>
      </c>
      <c r="L145" s="202">
        <f>L146</f>
        <v>43700</v>
      </c>
      <c r="M145" s="202">
        <f>M146</f>
        <v>43700</v>
      </c>
    </row>
    <row r="146" spans="1:13" ht="15.75">
      <c r="A146" s="173"/>
      <c r="B146" s="665">
        <v>100</v>
      </c>
      <c r="C146" s="665"/>
      <c r="D146" s="665"/>
      <c r="E146" s="665"/>
      <c r="F146" s="666"/>
      <c r="G146" s="196" t="s">
        <v>135</v>
      </c>
      <c r="H146" s="178" t="s">
        <v>153</v>
      </c>
      <c r="I146" s="186">
        <v>500</v>
      </c>
      <c r="J146" s="190"/>
      <c r="K146" s="193"/>
      <c r="L146" s="315">
        <f>'Ведомка 2022'!H26</f>
        <v>43700</v>
      </c>
      <c r="M146" s="202">
        <f>L146</f>
        <v>43700</v>
      </c>
    </row>
    <row r="147" spans="1:13" ht="39.75" customHeight="1">
      <c r="A147" s="173"/>
      <c r="B147" s="176"/>
      <c r="C147" s="176"/>
      <c r="D147" s="176"/>
      <c r="E147" s="176"/>
      <c r="F147" s="177"/>
      <c r="G147" s="196" t="s">
        <v>230</v>
      </c>
      <c r="H147" s="178" t="s">
        <v>231</v>
      </c>
      <c r="I147" s="186"/>
      <c r="J147" s="190"/>
      <c r="K147" s="193"/>
      <c r="L147" s="315">
        <f>L148</f>
        <v>125827.88</v>
      </c>
      <c r="M147" s="202">
        <f>J147+K147+L147</f>
        <v>125827.88</v>
      </c>
    </row>
    <row r="148" spans="1:13" ht="15.75">
      <c r="A148" s="173"/>
      <c r="B148" s="176"/>
      <c r="C148" s="176"/>
      <c r="D148" s="176"/>
      <c r="E148" s="176"/>
      <c r="F148" s="177"/>
      <c r="G148" s="196" t="s">
        <v>135</v>
      </c>
      <c r="H148" s="178"/>
      <c r="I148" s="186">
        <v>500</v>
      </c>
      <c r="J148" s="190"/>
      <c r="K148" s="193"/>
      <c r="L148" s="315">
        <f>'Ведомка 2022'!H28</f>
        <v>125827.88</v>
      </c>
      <c r="M148" s="202">
        <f>L148</f>
        <v>125827.88</v>
      </c>
    </row>
    <row r="149" spans="1:13" ht="33.75">
      <c r="A149" s="173"/>
      <c r="B149" s="667" t="s">
        <v>171</v>
      </c>
      <c r="C149" s="667"/>
      <c r="D149" s="667"/>
      <c r="E149" s="667"/>
      <c r="F149" s="668"/>
      <c r="G149" s="196" t="s">
        <v>228</v>
      </c>
      <c r="H149" s="178" t="s">
        <v>212</v>
      </c>
      <c r="I149" s="186" t="s">
        <v>153</v>
      </c>
      <c r="J149" s="190">
        <f>J150</f>
        <v>0</v>
      </c>
      <c r="K149" s="190">
        <f>K150</f>
        <v>0</v>
      </c>
      <c r="L149" s="202">
        <f>L150</f>
        <v>100000</v>
      </c>
      <c r="M149" s="202">
        <f>M150</f>
        <v>100000</v>
      </c>
    </row>
    <row r="150" spans="1:13" ht="15.75">
      <c r="A150" s="173"/>
      <c r="B150" s="176"/>
      <c r="C150" s="176"/>
      <c r="D150" s="176"/>
      <c r="E150" s="176"/>
      <c r="F150" s="177"/>
      <c r="G150" s="196" t="s">
        <v>155</v>
      </c>
      <c r="H150" s="178"/>
      <c r="I150" s="186">
        <v>800</v>
      </c>
      <c r="J150" s="190">
        <v>0</v>
      </c>
      <c r="K150" s="193">
        <v>0</v>
      </c>
      <c r="L150" s="315">
        <f>'Ведомка 2022'!H32</f>
        <v>100000</v>
      </c>
      <c r="M150" s="202">
        <f>L150</f>
        <v>100000</v>
      </c>
    </row>
    <row r="151" spans="1:13" ht="33.75">
      <c r="A151" s="173"/>
      <c r="B151" s="176"/>
      <c r="C151" s="176"/>
      <c r="D151" s="176"/>
      <c r="E151" s="176"/>
      <c r="F151" s="177"/>
      <c r="G151" s="196" t="s">
        <v>214</v>
      </c>
      <c r="H151" s="178" t="s">
        <v>215</v>
      </c>
      <c r="I151" s="186"/>
      <c r="J151" s="190"/>
      <c r="K151" s="193"/>
      <c r="L151" s="315">
        <f>L152</f>
        <v>133281</v>
      </c>
      <c r="M151" s="315">
        <f>M152</f>
        <v>133281</v>
      </c>
    </row>
    <row r="152" spans="1:13" ht="15.75">
      <c r="A152" s="173"/>
      <c r="B152" s="176"/>
      <c r="C152" s="176"/>
      <c r="D152" s="176"/>
      <c r="E152" s="176"/>
      <c r="F152" s="177"/>
      <c r="G152" s="196" t="s">
        <v>154</v>
      </c>
      <c r="H152" s="178"/>
      <c r="I152" s="186">
        <v>300</v>
      </c>
      <c r="J152" s="190"/>
      <c r="K152" s="193"/>
      <c r="L152" s="315">
        <f>'Ведомка 2022'!H205</f>
        <v>133281</v>
      </c>
      <c r="M152" s="202">
        <f>L152</f>
        <v>133281</v>
      </c>
    </row>
    <row r="153" spans="1:13" ht="15.75">
      <c r="A153" s="173"/>
      <c r="B153" s="176"/>
      <c r="C153" s="176"/>
      <c r="D153" s="176"/>
      <c r="E153" s="176"/>
      <c r="F153" s="177"/>
      <c r="G153" s="196" t="s">
        <v>132</v>
      </c>
      <c r="H153" s="178" t="s">
        <v>232</v>
      </c>
      <c r="I153" s="186"/>
      <c r="J153" s="190">
        <v>0</v>
      </c>
      <c r="K153" s="193">
        <v>0</v>
      </c>
      <c r="L153" s="315">
        <f>L154</f>
        <v>10000</v>
      </c>
      <c r="M153" s="315">
        <f>M154</f>
        <v>10000</v>
      </c>
    </row>
    <row r="154" spans="1:13" ht="15.75">
      <c r="A154" s="173"/>
      <c r="B154" s="176"/>
      <c r="C154" s="176"/>
      <c r="D154" s="176"/>
      <c r="E154" s="176"/>
      <c r="F154" s="177"/>
      <c r="G154" s="196" t="s">
        <v>154</v>
      </c>
      <c r="H154" s="178"/>
      <c r="I154" s="186">
        <v>300</v>
      </c>
      <c r="J154" s="190">
        <v>0</v>
      </c>
      <c r="K154" s="193">
        <v>0</v>
      </c>
      <c r="L154" s="315">
        <f>'Ведомка 2022'!H214</f>
        <v>10000</v>
      </c>
      <c r="M154" s="202">
        <f>L154</f>
        <v>10000</v>
      </c>
    </row>
    <row r="155" spans="1:13" ht="45">
      <c r="A155" s="173"/>
      <c r="B155" s="667" t="s">
        <v>172</v>
      </c>
      <c r="C155" s="667"/>
      <c r="D155" s="667"/>
      <c r="E155" s="667"/>
      <c r="F155" s="668"/>
      <c r="G155" s="196" t="s">
        <v>392</v>
      </c>
      <c r="H155" s="178" t="s">
        <v>213</v>
      </c>
      <c r="I155" s="186" t="s">
        <v>153</v>
      </c>
      <c r="J155" s="202">
        <f>J156</f>
        <v>257217</v>
      </c>
      <c r="K155" s="193">
        <v>0</v>
      </c>
      <c r="L155" s="202">
        <f>L156</f>
        <v>0</v>
      </c>
      <c r="M155" s="202">
        <f>M156</f>
        <v>257217</v>
      </c>
    </row>
    <row r="156" spans="1:13" ht="50.25" customHeight="1">
      <c r="A156" s="173"/>
      <c r="B156" s="678"/>
      <c r="C156" s="678"/>
      <c r="D156" s="678"/>
      <c r="E156" s="678"/>
      <c r="F156" s="679"/>
      <c r="G156" s="196" t="s">
        <v>168</v>
      </c>
      <c r="H156" s="178" t="s">
        <v>153</v>
      </c>
      <c r="I156" s="186">
        <v>100</v>
      </c>
      <c r="J156" s="202">
        <f>'Ведомка 2022'!F54</f>
        <v>257217</v>
      </c>
      <c r="K156" s="193"/>
      <c r="L156" s="202">
        <v>0</v>
      </c>
      <c r="M156" s="202">
        <f>J156+K156+L156</f>
        <v>257217</v>
      </c>
    </row>
    <row r="157" spans="1:28" s="359" customFormat="1" ht="12.75">
      <c r="A157" s="362"/>
      <c r="B157" s="363"/>
      <c r="C157" s="363"/>
      <c r="D157" s="363"/>
      <c r="E157" s="363"/>
      <c r="F157" s="364"/>
      <c r="G157" s="198" t="s">
        <v>173</v>
      </c>
      <c r="H157" s="365"/>
      <c r="I157" s="198"/>
      <c r="J157" s="367">
        <f>J138+J13+J8</f>
        <v>6017916</v>
      </c>
      <c r="K157" s="367">
        <f>K8+K13+K121</f>
        <v>19384649.6</v>
      </c>
      <c r="L157" s="366">
        <f>L8+L13+L33+L51+L56+L98+L121+L138</f>
        <v>62615746.32000001</v>
      </c>
      <c r="M157" s="366">
        <f>M8+M13+M33+M51+M56+M98+M121+M138</f>
        <v>88018311.92</v>
      </c>
      <c r="N157" s="465"/>
      <c r="O157" s="466"/>
      <c r="P157" s="466"/>
      <c r="Q157" s="466"/>
      <c r="R157" s="466"/>
      <c r="S157" s="466"/>
      <c r="T157" s="466"/>
      <c r="U157" s="466"/>
      <c r="V157" s="466"/>
      <c r="W157" s="466"/>
      <c r="X157" s="461"/>
      <c r="Y157" s="461"/>
      <c r="Z157" s="461"/>
      <c r="AA157" s="461"/>
      <c r="AB157" s="461"/>
    </row>
    <row r="158" spans="1:13" ht="12.75">
      <c r="A158" s="167"/>
      <c r="B158" s="179"/>
      <c r="C158" s="179"/>
      <c r="D158" s="179"/>
      <c r="E158" s="179"/>
      <c r="F158" s="179"/>
      <c r="G158" s="199" t="s">
        <v>174</v>
      </c>
      <c r="H158" s="182"/>
      <c r="I158" s="187"/>
      <c r="J158" s="187"/>
      <c r="K158" s="194"/>
      <c r="L158" s="316"/>
      <c r="M158" s="316">
        <f>'ДОХОДЫ 2022'!C44-'РАСХ 2022 по целевым статьям'!M157</f>
        <v>-10639864.799999997</v>
      </c>
    </row>
  </sheetData>
  <sheetProtection formatCells="0" formatColumns="0" formatRows="0" insertColumns="0" insertRows="0" insertHyperlinks="0" deleteColumns="0" deleteRows="0" sort="0" autoFilter="0" pivotTables="0"/>
  <mergeCells count="23">
    <mergeCell ref="B156:F156"/>
    <mergeCell ref="B146:F146"/>
    <mergeCell ref="B141:F141"/>
    <mergeCell ref="B142:F142"/>
    <mergeCell ref="B103:F103"/>
    <mergeCell ref="B155:F155"/>
    <mergeCell ref="B140:F140"/>
    <mergeCell ref="B122:F122"/>
    <mergeCell ref="B145:F145"/>
    <mergeCell ref="H1:M1"/>
    <mergeCell ref="H2:M2"/>
    <mergeCell ref="H3:M3"/>
    <mergeCell ref="B99:F99"/>
    <mergeCell ref="B101:F101"/>
    <mergeCell ref="B8:F8"/>
    <mergeCell ref="B33:F33"/>
    <mergeCell ref="G5:M5"/>
    <mergeCell ref="B102:F102"/>
    <mergeCell ref="B149:F149"/>
    <mergeCell ref="B124:F124"/>
    <mergeCell ref="B121:F121"/>
    <mergeCell ref="B138:F138"/>
    <mergeCell ref="B139:F139"/>
  </mergeCells>
  <printOptions/>
  <pageMargins left="0.3937007874015748" right="0.3937007874015748" top="0.7480314960629921" bottom="0.7480314960629921" header="0.31496062992125984" footer="0.31496062992125984"/>
  <pageSetup fitToHeight="5" fitToWidth="1"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37"/>
  <sheetViews>
    <sheetView zoomScale="130" zoomScaleNormal="130" zoomScalePageLayoutView="0" workbookViewId="0" topLeftCell="A133">
      <selection activeCell="K138" sqref="K138"/>
    </sheetView>
  </sheetViews>
  <sheetFormatPr defaultColWidth="9.00390625" defaultRowHeight="12.75"/>
  <cols>
    <col min="1" max="1" width="0.12890625" style="166" customWidth="1"/>
    <col min="2" max="6" width="0" style="166" hidden="1" customWidth="1"/>
    <col min="7" max="7" width="41.875" style="188" customWidth="1"/>
    <col min="8" max="8" width="19.125" style="183" customWidth="1"/>
    <col min="9" max="9" width="7.375" style="188" customWidth="1"/>
    <col min="10" max="10" width="14.25390625" style="188" customWidth="1"/>
    <col min="11" max="11" width="15.75390625" style="195" customWidth="1"/>
    <col min="12" max="12" width="11.75390625" style="463" bestFit="1" customWidth="1"/>
    <col min="13" max="21" width="9.125" style="464" customWidth="1"/>
    <col min="22" max="26" width="9.125" style="188" customWidth="1"/>
    <col min="27" max="234" width="9.125" style="166" customWidth="1"/>
    <col min="235" max="16384" width="9.125" style="166" customWidth="1"/>
  </cols>
  <sheetData>
    <row r="1" spans="1:11" ht="15" customHeight="1">
      <c r="A1" s="165"/>
      <c r="B1" s="165"/>
      <c r="C1" s="165"/>
      <c r="D1" s="165"/>
      <c r="E1" s="165"/>
      <c r="F1" s="165"/>
      <c r="G1" s="331"/>
      <c r="H1" s="671" t="s">
        <v>537</v>
      </c>
      <c r="I1" s="672"/>
      <c r="J1" s="672"/>
      <c r="K1" s="672"/>
    </row>
    <row r="2" spans="1:11" ht="15" customHeight="1">
      <c r="A2" s="165"/>
      <c r="B2" s="165"/>
      <c r="C2" s="165"/>
      <c r="D2" s="165"/>
      <c r="E2" s="165"/>
      <c r="F2" s="165"/>
      <c r="G2" s="331"/>
      <c r="H2" s="671" t="s">
        <v>0</v>
      </c>
      <c r="I2" s="672"/>
      <c r="J2" s="672"/>
      <c r="K2" s="672"/>
    </row>
    <row r="3" spans="1:11" ht="15" customHeight="1">
      <c r="A3" s="165"/>
      <c r="B3" s="165"/>
      <c r="C3" s="165"/>
      <c r="D3" s="165"/>
      <c r="E3" s="165"/>
      <c r="F3" s="165"/>
      <c r="G3" s="331"/>
      <c r="H3" s="671" t="s">
        <v>535</v>
      </c>
      <c r="I3" s="672"/>
      <c r="J3" s="672"/>
      <c r="K3" s="672"/>
    </row>
    <row r="4" spans="1:11" ht="14.25" customHeight="1">
      <c r="A4" s="167"/>
      <c r="B4" s="167"/>
      <c r="C4" s="167"/>
      <c r="D4" s="167"/>
      <c r="E4" s="167"/>
      <c r="F4" s="167"/>
      <c r="G4" s="184"/>
      <c r="H4" s="180"/>
      <c r="I4" s="184"/>
      <c r="J4" s="184"/>
      <c r="K4" s="191"/>
    </row>
    <row r="5" spans="1:11" ht="82.5" customHeight="1">
      <c r="A5" s="165"/>
      <c r="B5" s="450" t="s">
        <v>262</v>
      </c>
      <c r="C5" s="222"/>
      <c r="D5" s="222"/>
      <c r="E5" s="222"/>
      <c r="F5" s="222"/>
      <c r="G5" s="677" t="s">
        <v>538</v>
      </c>
      <c r="H5" s="677"/>
      <c r="I5" s="677"/>
      <c r="J5" s="677"/>
      <c r="K5" s="677"/>
    </row>
    <row r="6" spans="1:11" ht="14.25" customHeight="1">
      <c r="A6" s="167"/>
      <c r="B6" s="167"/>
      <c r="C6" s="167"/>
      <c r="D6" s="167"/>
      <c r="E6" s="167"/>
      <c r="F6" s="167"/>
      <c r="G6" s="184"/>
      <c r="H6" s="180"/>
      <c r="I6" s="184"/>
      <c r="J6" s="184"/>
      <c r="K6" s="191"/>
    </row>
    <row r="7" spans="1:11" ht="46.5" customHeight="1">
      <c r="A7" s="165"/>
      <c r="B7" s="168"/>
      <c r="C7" s="168"/>
      <c r="D7" s="168"/>
      <c r="E7" s="169"/>
      <c r="F7" s="169"/>
      <c r="G7" s="170" t="s">
        <v>8</v>
      </c>
      <c r="H7" s="171" t="s">
        <v>145</v>
      </c>
      <c r="I7" s="170" t="s">
        <v>146</v>
      </c>
      <c r="J7" s="610">
        <v>2023</v>
      </c>
      <c r="K7" s="610">
        <v>2024</v>
      </c>
    </row>
    <row r="8" spans="1:11" ht="36" customHeight="1">
      <c r="A8" s="173"/>
      <c r="B8" s="669" t="s">
        <v>156</v>
      </c>
      <c r="C8" s="669"/>
      <c r="D8" s="669"/>
      <c r="E8" s="669"/>
      <c r="F8" s="670"/>
      <c r="G8" s="197" t="s">
        <v>177</v>
      </c>
      <c r="H8" s="181" t="s">
        <v>191</v>
      </c>
      <c r="I8" s="185" t="s">
        <v>153</v>
      </c>
      <c r="J8" s="189">
        <f>J9+J13</f>
        <v>1053270</v>
      </c>
      <c r="K8" s="189">
        <f>K9+K13</f>
        <v>1052824</v>
      </c>
    </row>
    <row r="9" spans="1:11" ht="30" customHeight="1">
      <c r="A9" s="173"/>
      <c r="B9" s="440"/>
      <c r="C9" s="440"/>
      <c r="D9" s="440"/>
      <c r="E9" s="440"/>
      <c r="F9" s="318"/>
      <c r="G9" s="488" t="s">
        <v>351</v>
      </c>
      <c r="H9" s="489" t="s">
        <v>192</v>
      </c>
      <c r="I9" s="490" t="s">
        <v>153</v>
      </c>
      <c r="J9" s="491">
        <f>J11</f>
        <v>953270</v>
      </c>
      <c r="K9" s="492">
        <f>K11</f>
        <v>952824</v>
      </c>
    </row>
    <row r="10" spans="1:11" ht="45" customHeight="1">
      <c r="A10" s="173"/>
      <c r="B10" s="440"/>
      <c r="C10" s="440"/>
      <c r="D10" s="440"/>
      <c r="E10" s="440"/>
      <c r="F10" s="318"/>
      <c r="G10" s="239" t="s">
        <v>393</v>
      </c>
      <c r="H10" s="235" t="s">
        <v>193</v>
      </c>
      <c r="I10" s="236"/>
      <c r="J10" s="237">
        <f>J11</f>
        <v>953270</v>
      </c>
      <c r="K10" s="238">
        <f>K11</f>
        <v>952824</v>
      </c>
    </row>
    <row r="11" spans="1:11" ht="59.25" customHeight="1">
      <c r="A11" s="173"/>
      <c r="B11" s="440"/>
      <c r="C11" s="440"/>
      <c r="D11" s="440"/>
      <c r="E11" s="440"/>
      <c r="F11" s="318"/>
      <c r="G11" s="196" t="s">
        <v>355</v>
      </c>
      <c r="H11" s="178" t="s">
        <v>310</v>
      </c>
      <c r="I11" s="186" t="s">
        <v>153</v>
      </c>
      <c r="J11" s="190">
        <f>J12</f>
        <v>953270</v>
      </c>
      <c r="K11" s="190">
        <f>K12</f>
        <v>952824</v>
      </c>
    </row>
    <row r="12" spans="1:11" ht="27" customHeight="1">
      <c r="A12" s="173"/>
      <c r="B12" s="440"/>
      <c r="C12" s="440"/>
      <c r="D12" s="440"/>
      <c r="E12" s="440"/>
      <c r="F12" s="318"/>
      <c r="G12" s="196" t="s">
        <v>154</v>
      </c>
      <c r="H12" s="178" t="s">
        <v>153</v>
      </c>
      <c r="I12" s="186">
        <v>300</v>
      </c>
      <c r="J12" s="190">
        <f>'Ведомка 2023-2024'!F174</f>
        <v>953270</v>
      </c>
      <c r="K12" s="190">
        <f>'Ведомка 2023-2024'!G174</f>
        <v>952824</v>
      </c>
    </row>
    <row r="13" spans="1:11" ht="42.75" customHeight="1">
      <c r="A13" s="173"/>
      <c r="B13" s="440"/>
      <c r="C13" s="440"/>
      <c r="D13" s="440"/>
      <c r="E13" s="440"/>
      <c r="F13" s="318"/>
      <c r="G13" s="616" t="s">
        <v>522</v>
      </c>
      <c r="H13" s="617" t="s">
        <v>523</v>
      </c>
      <c r="I13" s="618" t="s">
        <v>153</v>
      </c>
      <c r="J13" s="619">
        <f aca="true" t="shared" si="0" ref="J13:K15">J14</f>
        <v>100000</v>
      </c>
      <c r="K13" s="619">
        <f t="shared" si="0"/>
        <v>100000</v>
      </c>
    </row>
    <row r="14" spans="1:11" ht="27" customHeight="1">
      <c r="A14" s="173"/>
      <c r="B14" s="440"/>
      <c r="C14" s="440"/>
      <c r="D14" s="440"/>
      <c r="E14" s="440"/>
      <c r="F14" s="318"/>
      <c r="G14" s="230" t="s">
        <v>524</v>
      </c>
      <c r="H14" s="227" t="s">
        <v>525</v>
      </c>
      <c r="I14" s="228"/>
      <c r="J14" s="613">
        <f t="shared" si="0"/>
        <v>100000</v>
      </c>
      <c r="K14" s="613">
        <f t="shared" si="0"/>
        <v>100000</v>
      </c>
    </row>
    <row r="15" spans="1:11" ht="27" customHeight="1">
      <c r="A15" s="173"/>
      <c r="B15" s="440"/>
      <c r="C15" s="440"/>
      <c r="D15" s="440"/>
      <c r="E15" s="440"/>
      <c r="F15" s="318"/>
      <c r="G15" s="230" t="s">
        <v>526</v>
      </c>
      <c r="H15" s="227" t="s">
        <v>527</v>
      </c>
      <c r="I15" s="228"/>
      <c r="J15" s="613">
        <f t="shared" si="0"/>
        <v>100000</v>
      </c>
      <c r="K15" s="202">
        <f t="shared" si="0"/>
        <v>100000</v>
      </c>
    </row>
    <row r="16" spans="1:11" ht="27" customHeight="1">
      <c r="A16" s="173"/>
      <c r="B16" s="440"/>
      <c r="C16" s="440"/>
      <c r="D16" s="440"/>
      <c r="E16" s="440"/>
      <c r="F16" s="318"/>
      <c r="G16" s="230" t="s">
        <v>528</v>
      </c>
      <c r="H16" s="227"/>
      <c r="I16" s="615">
        <v>400</v>
      </c>
      <c r="J16" s="202">
        <v>100000</v>
      </c>
      <c r="K16" s="312">
        <f>100000</f>
        <v>100000</v>
      </c>
    </row>
    <row r="17" spans="1:11" ht="24" customHeight="1">
      <c r="A17" s="173"/>
      <c r="B17" s="176"/>
      <c r="C17" s="176"/>
      <c r="D17" s="176"/>
      <c r="E17" s="176"/>
      <c r="F17" s="177"/>
      <c r="G17" s="330" t="s">
        <v>331</v>
      </c>
      <c r="H17" s="181" t="s">
        <v>332</v>
      </c>
      <c r="I17" s="328" t="s">
        <v>153</v>
      </c>
      <c r="J17" s="329">
        <f>J18</f>
        <v>3365389</v>
      </c>
      <c r="K17" s="329">
        <f>K18</f>
        <v>500000</v>
      </c>
    </row>
    <row r="18" spans="1:11" ht="18" customHeight="1">
      <c r="A18" s="173"/>
      <c r="B18" s="176"/>
      <c r="C18" s="176"/>
      <c r="D18" s="176"/>
      <c r="E18" s="176"/>
      <c r="F18" s="177"/>
      <c r="G18" s="488" t="s">
        <v>385</v>
      </c>
      <c r="H18" s="489" t="s">
        <v>333</v>
      </c>
      <c r="I18" s="485"/>
      <c r="J18" s="620">
        <f aca="true" t="shared" si="1" ref="J18:K20">J19</f>
        <v>3365389</v>
      </c>
      <c r="K18" s="620">
        <f t="shared" si="1"/>
        <v>500000</v>
      </c>
    </row>
    <row r="19" spans="1:26" s="241" customFormat="1" ht="27" customHeight="1">
      <c r="A19" s="240"/>
      <c r="B19" s="223"/>
      <c r="C19" s="223"/>
      <c r="D19" s="223"/>
      <c r="E19" s="223"/>
      <c r="F19" s="224"/>
      <c r="G19" s="239" t="s">
        <v>334</v>
      </c>
      <c r="H19" s="235" t="s">
        <v>353</v>
      </c>
      <c r="I19" s="236"/>
      <c r="J19" s="237">
        <f t="shared" si="1"/>
        <v>3365389</v>
      </c>
      <c r="K19" s="238">
        <f t="shared" si="1"/>
        <v>500000</v>
      </c>
      <c r="L19" s="467"/>
      <c r="M19" s="468"/>
      <c r="N19" s="468"/>
      <c r="O19" s="468"/>
      <c r="P19" s="468"/>
      <c r="Q19" s="468"/>
      <c r="R19" s="468"/>
      <c r="S19" s="468"/>
      <c r="T19" s="468"/>
      <c r="U19" s="468"/>
      <c r="V19" s="462"/>
      <c r="W19" s="462"/>
      <c r="X19" s="462"/>
      <c r="Y19" s="462"/>
      <c r="Z19" s="462"/>
    </row>
    <row r="20" spans="1:26" s="500" customFormat="1" ht="21.75" customHeight="1">
      <c r="A20" s="494"/>
      <c r="B20" s="495"/>
      <c r="C20" s="495"/>
      <c r="D20" s="495"/>
      <c r="E20" s="495"/>
      <c r="F20" s="496"/>
      <c r="G20" s="230" t="s">
        <v>336</v>
      </c>
      <c r="H20" s="227" t="s">
        <v>337</v>
      </c>
      <c r="I20" s="228"/>
      <c r="J20" s="200">
        <f t="shared" si="1"/>
        <v>3365389</v>
      </c>
      <c r="K20" s="229">
        <f t="shared" si="1"/>
        <v>500000</v>
      </c>
      <c r="L20" s="497"/>
      <c r="M20" s="498"/>
      <c r="N20" s="498"/>
      <c r="O20" s="498"/>
      <c r="P20" s="498"/>
      <c r="Q20" s="498"/>
      <c r="R20" s="498"/>
      <c r="S20" s="498"/>
      <c r="T20" s="498"/>
      <c r="U20" s="498"/>
      <c r="V20" s="499"/>
      <c r="W20" s="499"/>
      <c r="X20" s="499"/>
      <c r="Y20" s="499"/>
      <c r="Z20" s="499"/>
    </row>
    <row r="21" spans="1:11" ht="29.25" customHeight="1">
      <c r="A21" s="173"/>
      <c r="B21" s="176"/>
      <c r="C21" s="176"/>
      <c r="D21" s="176"/>
      <c r="E21" s="176"/>
      <c r="F21" s="177"/>
      <c r="G21" s="196" t="s">
        <v>157</v>
      </c>
      <c r="H21" s="225"/>
      <c r="I21" s="226">
        <v>200</v>
      </c>
      <c r="J21" s="190">
        <f>'Ведомка 2023-2024'!F124</f>
        <v>3365389</v>
      </c>
      <c r="K21" s="190">
        <f>'Ведомка 2023-2024'!G124</f>
        <v>500000</v>
      </c>
    </row>
    <row r="22" spans="1:21" s="188" customFormat="1" ht="38.25" customHeight="1">
      <c r="A22" s="231"/>
      <c r="B22" s="675" t="s">
        <v>158</v>
      </c>
      <c r="C22" s="675"/>
      <c r="D22" s="675"/>
      <c r="E22" s="675"/>
      <c r="F22" s="676"/>
      <c r="G22" s="330" t="s">
        <v>233</v>
      </c>
      <c r="H22" s="181" t="s">
        <v>234</v>
      </c>
      <c r="I22" s="328" t="s">
        <v>153</v>
      </c>
      <c r="J22" s="189">
        <f>J23+J27+J32+J36</f>
        <v>116400</v>
      </c>
      <c r="K22" s="189">
        <f>K23+K27+K32+K36</f>
        <v>116400</v>
      </c>
      <c r="L22" s="463"/>
      <c r="M22" s="464"/>
      <c r="N22" s="464"/>
      <c r="O22" s="464"/>
      <c r="P22" s="464"/>
      <c r="Q22" s="464"/>
      <c r="R22" s="464"/>
      <c r="S22" s="464"/>
      <c r="T22" s="464"/>
      <c r="U22" s="464"/>
    </row>
    <row r="23" spans="1:11" ht="28.5" customHeight="1">
      <c r="A23" s="173"/>
      <c r="B23" s="223"/>
      <c r="C23" s="223"/>
      <c r="D23" s="223"/>
      <c r="E23" s="223"/>
      <c r="F23" s="224"/>
      <c r="G23" s="488" t="s">
        <v>386</v>
      </c>
      <c r="H23" s="489" t="s">
        <v>236</v>
      </c>
      <c r="I23" s="490" t="s">
        <v>153</v>
      </c>
      <c r="J23" s="493">
        <f aca="true" t="shared" si="2" ref="J23:K25">J24</f>
        <v>1000</v>
      </c>
      <c r="K23" s="493">
        <f t="shared" si="2"/>
        <v>1000</v>
      </c>
    </row>
    <row r="24" spans="1:11" ht="45.75" customHeight="1">
      <c r="A24" s="173"/>
      <c r="B24" s="223"/>
      <c r="C24" s="223"/>
      <c r="D24" s="223"/>
      <c r="E24" s="223"/>
      <c r="F24" s="224"/>
      <c r="G24" s="239" t="s">
        <v>235</v>
      </c>
      <c r="H24" s="235" t="s">
        <v>237</v>
      </c>
      <c r="I24" s="236"/>
      <c r="J24" s="237">
        <f t="shared" si="2"/>
        <v>1000</v>
      </c>
      <c r="K24" s="237">
        <f t="shared" si="2"/>
        <v>1000</v>
      </c>
    </row>
    <row r="25" spans="1:11" ht="48" customHeight="1">
      <c r="A25" s="173"/>
      <c r="B25" s="223"/>
      <c r="C25" s="223"/>
      <c r="D25" s="223"/>
      <c r="E25" s="223"/>
      <c r="F25" s="224"/>
      <c r="G25" s="230" t="s">
        <v>357</v>
      </c>
      <c r="H25" s="227" t="s">
        <v>265</v>
      </c>
      <c r="I25" s="228"/>
      <c r="J25" s="200">
        <f t="shared" si="2"/>
        <v>1000</v>
      </c>
      <c r="K25" s="200">
        <f t="shared" si="2"/>
        <v>1000</v>
      </c>
    </row>
    <row r="26" spans="1:11" ht="22.5" customHeight="1">
      <c r="A26" s="173"/>
      <c r="B26" s="223"/>
      <c r="C26" s="223"/>
      <c r="D26" s="223"/>
      <c r="E26" s="223"/>
      <c r="F26" s="224"/>
      <c r="G26" s="196" t="s">
        <v>157</v>
      </c>
      <c r="H26" s="225"/>
      <c r="I26" s="226">
        <v>200</v>
      </c>
      <c r="J26" s="200">
        <v>1000</v>
      </c>
      <c r="K26" s="200">
        <v>1000</v>
      </c>
    </row>
    <row r="27" spans="1:11" ht="36.75" customHeight="1">
      <c r="A27" s="173"/>
      <c r="B27" s="223"/>
      <c r="C27" s="223"/>
      <c r="D27" s="223"/>
      <c r="E27" s="223"/>
      <c r="F27" s="224"/>
      <c r="G27" s="488" t="s">
        <v>352</v>
      </c>
      <c r="H27" s="489" t="s">
        <v>238</v>
      </c>
      <c r="I27" s="490" t="s">
        <v>153</v>
      </c>
      <c r="J27" s="493">
        <f>J28</f>
        <v>95400</v>
      </c>
      <c r="K27" s="493">
        <f>K28</f>
        <v>95400</v>
      </c>
    </row>
    <row r="28" spans="1:11" ht="39" customHeight="1">
      <c r="A28" s="173"/>
      <c r="B28" s="223"/>
      <c r="C28" s="223"/>
      <c r="D28" s="223"/>
      <c r="E28" s="223"/>
      <c r="F28" s="224"/>
      <c r="G28" s="239" t="s">
        <v>240</v>
      </c>
      <c r="H28" s="235" t="s">
        <v>239</v>
      </c>
      <c r="I28" s="236"/>
      <c r="J28" s="237">
        <f>J29</f>
        <v>95400</v>
      </c>
      <c r="K28" s="237">
        <f>K29</f>
        <v>95400</v>
      </c>
    </row>
    <row r="29" spans="1:11" ht="18.75" customHeight="1">
      <c r="A29" s="173"/>
      <c r="B29" s="223"/>
      <c r="C29" s="223"/>
      <c r="D29" s="223"/>
      <c r="E29" s="223"/>
      <c r="F29" s="224"/>
      <c r="G29" s="230" t="s">
        <v>263</v>
      </c>
      <c r="H29" s="227" t="s">
        <v>308</v>
      </c>
      <c r="I29" s="228"/>
      <c r="J29" s="200">
        <f>J30+J31</f>
        <v>95400</v>
      </c>
      <c r="K29" s="200">
        <f>K30+K31</f>
        <v>95400</v>
      </c>
    </row>
    <row r="30" spans="1:11" ht="45.75" customHeight="1">
      <c r="A30" s="173"/>
      <c r="B30" s="223"/>
      <c r="C30" s="223"/>
      <c r="D30" s="223"/>
      <c r="E30" s="223"/>
      <c r="F30" s="224"/>
      <c r="G30" s="196" t="s">
        <v>168</v>
      </c>
      <c r="H30" s="178"/>
      <c r="I30" s="186">
        <v>100</v>
      </c>
      <c r="J30" s="200">
        <f>'Ведомка 2023-2024'!F63</f>
        <v>62400</v>
      </c>
      <c r="K30" s="200">
        <f>'Ведомка 2023-2024'!G63</f>
        <v>62400</v>
      </c>
    </row>
    <row r="31" spans="1:11" ht="22.5" customHeight="1">
      <c r="A31" s="173"/>
      <c r="B31" s="176"/>
      <c r="C31" s="176"/>
      <c r="D31" s="176"/>
      <c r="E31" s="176"/>
      <c r="F31" s="177"/>
      <c r="G31" s="196" t="s">
        <v>157</v>
      </c>
      <c r="H31" s="360"/>
      <c r="I31" s="361">
        <v>200</v>
      </c>
      <c r="J31" s="190">
        <f>'Ведомка 2023-2024'!F64</f>
        <v>33000</v>
      </c>
      <c r="K31" s="190">
        <f>'Ведомка 2023-2024'!G64</f>
        <v>33000</v>
      </c>
    </row>
    <row r="32" spans="1:11" ht="44.25" customHeight="1">
      <c r="A32" s="173"/>
      <c r="B32" s="223"/>
      <c r="C32" s="223"/>
      <c r="D32" s="223"/>
      <c r="E32" s="223"/>
      <c r="F32" s="224"/>
      <c r="G32" s="488" t="s">
        <v>387</v>
      </c>
      <c r="H32" s="489" t="s">
        <v>241</v>
      </c>
      <c r="I32" s="490" t="s">
        <v>153</v>
      </c>
      <c r="J32" s="493">
        <f aca="true" t="shared" si="3" ref="J32:K34">J33</f>
        <v>10000</v>
      </c>
      <c r="K32" s="493">
        <f t="shared" si="3"/>
        <v>10000</v>
      </c>
    </row>
    <row r="33" spans="1:11" ht="51.75" customHeight="1">
      <c r="A33" s="173"/>
      <c r="B33" s="223"/>
      <c r="C33" s="223"/>
      <c r="D33" s="223"/>
      <c r="E33" s="223"/>
      <c r="F33" s="224"/>
      <c r="G33" s="239" t="s">
        <v>266</v>
      </c>
      <c r="H33" s="235" t="s">
        <v>242</v>
      </c>
      <c r="I33" s="236"/>
      <c r="J33" s="237">
        <f t="shared" si="3"/>
        <v>10000</v>
      </c>
      <c r="K33" s="237">
        <f t="shared" si="3"/>
        <v>10000</v>
      </c>
    </row>
    <row r="34" spans="1:11" ht="48.75" customHeight="1">
      <c r="A34" s="173"/>
      <c r="B34" s="223"/>
      <c r="C34" s="223"/>
      <c r="D34" s="223"/>
      <c r="E34" s="223"/>
      <c r="F34" s="224"/>
      <c r="G34" s="230" t="s">
        <v>388</v>
      </c>
      <c r="H34" s="227" t="s">
        <v>267</v>
      </c>
      <c r="I34" s="228"/>
      <c r="J34" s="200">
        <f t="shared" si="3"/>
        <v>10000</v>
      </c>
      <c r="K34" s="200">
        <f t="shared" si="3"/>
        <v>10000</v>
      </c>
    </row>
    <row r="35" spans="1:11" ht="22.5" customHeight="1">
      <c r="A35" s="173"/>
      <c r="B35" s="223"/>
      <c r="C35" s="223"/>
      <c r="D35" s="223"/>
      <c r="E35" s="223"/>
      <c r="F35" s="224"/>
      <c r="G35" s="196" t="s">
        <v>157</v>
      </c>
      <c r="H35" s="225"/>
      <c r="I35" s="226">
        <v>200</v>
      </c>
      <c r="J35" s="200">
        <f>'Ведомка 2023-2024'!F68</f>
        <v>10000</v>
      </c>
      <c r="K35" s="200">
        <f>'Ведомка 2023-2024'!G68</f>
        <v>10000</v>
      </c>
    </row>
    <row r="36" spans="1:11" ht="39.75" customHeight="1">
      <c r="A36" s="173"/>
      <c r="B36" s="223"/>
      <c r="C36" s="223"/>
      <c r="D36" s="223"/>
      <c r="E36" s="223"/>
      <c r="F36" s="224"/>
      <c r="G36" s="488" t="s">
        <v>358</v>
      </c>
      <c r="H36" s="489" t="s">
        <v>243</v>
      </c>
      <c r="I36" s="490" t="s">
        <v>153</v>
      </c>
      <c r="J36" s="493">
        <f aca="true" t="shared" si="4" ref="J36:K38">J37</f>
        <v>10000</v>
      </c>
      <c r="K36" s="493">
        <f t="shared" si="4"/>
        <v>10000</v>
      </c>
    </row>
    <row r="37" spans="1:11" ht="47.25" customHeight="1">
      <c r="A37" s="173"/>
      <c r="B37" s="223"/>
      <c r="C37" s="223"/>
      <c r="D37" s="223"/>
      <c r="E37" s="223"/>
      <c r="F37" s="224"/>
      <c r="G37" s="239" t="s">
        <v>245</v>
      </c>
      <c r="H37" s="235" t="s">
        <v>244</v>
      </c>
      <c r="I37" s="236"/>
      <c r="J37" s="311">
        <f t="shared" si="4"/>
        <v>10000</v>
      </c>
      <c r="K37" s="311">
        <f t="shared" si="4"/>
        <v>10000</v>
      </c>
    </row>
    <row r="38" spans="1:11" ht="42.75" customHeight="1">
      <c r="A38" s="173"/>
      <c r="B38" s="223"/>
      <c r="C38" s="223"/>
      <c r="D38" s="223"/>
      <c r="E38" s="223"/>
      <c r="F38" s="224"/>
      <c r="G38" s="230" t="s">
        <v>359</v>
      </c>
      <c r="H38" s="227" t="s">
        <v>264</v>
      </c>
      <c r="I38" s="228"/>
      <c r="J38" s="200">
        <f t="shared" si="4"/>
        <v>10000</v>
      </c>
      <c r="K38" s="200">
        <f t="shared" si="4"/>
        <v>10000</v>
      </c>
    </row>
    <row r="39" spans="1:11" ht="22.5" customHeight="1">
      <c r="A39" s="173"/>
      <c r="B39" s="223"/>
      <c r="C39" s="223"/>
      <c r="D39" s="223"/>
      <c r="E39" s="223"/>
      <c r="F39" s="224"/>
      <c r="G39" s="196" t="s">
        <v>157</v>
      </c>
      <c r="H39" s="225"/>
      <c r="I39" s="226">
        <v>200</v>
      </c>
      <c r="J39" s="200">
        <f>'Ведомка 2023-2024'!F72</f>
        <v>10000</v>
      </c>
      <c r="K39" s="200">
        <f>'Ведомка 2023-2024'!G72</f>
        <v>10000</v>
      </c>
    </row>
    <row r="40" spans="1:11" ht="22.5" customHeight="1">
      <c r="A40" s="173"/>
      <c r="B40" s="223"/>
      <c r="C40" s="223"/>
      <c r="D40" s="223"/>
      <c r="E40" s="223"/>
      <c r="F40" s="224"/>
      <c r="G40" s="332" t="s">
        <v>251</v>
      </c>
      <c r="H40" s="320" t="s">
        <v>252</v>
      </c>
      <c r="I40" s="321"/>
      <c r="J40" s="322">
        <f aca="true" t="shared" si="5" ref="J40:K43">J41</f>
        <v>450000</v>
      </c>
      <c r="K40" s="322">
        <f t="shared" si="5"/>
        <v>450000</v>
      </c>
    </row>
    <row r="41" spans="1:11" ht="51.75" customHeight="1">
      <c r="A41" s="173"/>
      <c r="B41" s="223"/>
      <c r="C41" s="223"/>
      <c r="D41" s="223"/>
      <c r="E41" s="223"/>
      <c r="F41" s="224"/>
      <c r="G41" s="488" t="s">
        <v>389</v>
      </c>
      <c r="H41" s="489" t="s">
        <v>253</v>
      </c>
      <c r="I41" s="490"/>
      <c r="J41" s="491">
        <f t="shared" si="5"/>
        <v>450000</v>
      </c>
      <c r="K41" s="491">
        <f t="shared" si="5"/>
        <v>450000</v>
      </c>
    </row>
    <row r="42" spans="1:11" ht="27" customHeight="1">
      <c r="A42" s="173"/>
      <c r="B42" s="223"/>
      <c r="C42" s="223"/>
      <c r="D42" s="223"/>
      <c r="E42" s="223"/>
      <c r="F42" s="224"/>
      <c r="G42" s="239" t="s">
        <v>248</v>
      </c>
      <c r="H42" s="235" t="s">
        <v>249</v>
      </c>
      <c r="I42" s="236"/>
      <c r="J42" s="237">
        <f t="shared" si="5"/>
        <v>450000</v>
      </c>
      <c r="K42" s="237">
        <f t="shared" si="5"/>
        <v>450000</v>
      </c>
    </row>
    <row r="43" spans="1:11" ht="48" customHeight="1">
      <c r="A43" s="173"/>
      <c r="B43" s="223"/>
      <c r="C43" s="223"/>
      <c r="D43" s="223"/>
      <c r="E43" s="223"/>
      <c r="F43" s="224"/>
      <c r="G43" s="196" t="s">
        <v>360</v>
      </c>
      <c r="H43" s="227" t="s">
        <v>268</v>
      </c>
      <c r="I43" s="228"/>
      <c r="J43" s="200">
        <f t="shared" si="5"/>
        <v>450000</v>
      </c>
      <c r="K43" s="200">
        <f t="shared" si="5"/>
        <v>450000</v>
      </c>
    </row>
    <row r="44" spans="1:11" ht="27" customHeight="1">
      <c r="A44" s="173"/>
      <c r="B44" s="223"/>
      <c r="C44" s="223"/>
      <c r="D44" s="223"/>
      <c r="E44" s="223"/>
      <c r="F44" s="224"/>
      <c r="G44" s="196" t="s">
        <v>157</v>
      </c>
      <c r="H44" s="225"/>
      <c r="I44" s="226">
        <v>200</v>
      </c>
      <c r="J44" s="200">
        <f>'Ведомка 2023-2024'!F53</f>
        <v>450000</v>
      </c>
      <c r="K44" s="200">
        <f>'Ведомка 2023-2024'!G53</f>
        <v>450000</v>
      </c>
    </row>
    <row r="45" spans="1:26" s="359" customFormat="1" ht="36" customHeight="1">
      <c r="A45" s="356"/>
      <c r="B45" s="357"/>
      <c r="C45" s="358"/>
      <c r="D45" s="358"/>
      <c r="E45" s="358"/>
      <c r="F45" s="358"/>
      <c r="G45" s="332" t="s">
        <v>390</v>
      </c>
      <c r="H45" s="320" t="s">
        <v>285</v>
      </c>
      <c r="I45" s="321"/>
      <c r="J45" s="322">
        <f>J46+J77</f>
        <v>31425032.64</v>
      </c>
      <c r="K45" s="322">
        <f>K46+K77</f>
        <v>30689248.64</v>
      </c>
      <c r="L45" s="465"/>
      <c r="M45" s="466"/>
      <c r="N45" s="466"/>
      <c r="O45" s="466"/>
      <c r="P45" s="466"/>
      <c r="Q45" s="466"/>
      <c r="R45" s="466"/>
      <c r="S45" s="466"/>
      <c r="T45" s="466"/>
      <c r="U45" s="466"/>
      <c r="V45" s="461"/>
      <c r="W45" s="461"/>
      <c r="X45" s="461"/>
      <c r="Y45" s="461"/>
      <c r="Z45" s="461"/>
    </row>
    <row r="46" spans="1:11" ht="26.25" customHeight="1">
      <c r="A46" s="173"/>
      <c r="B46" s="224"/>
      <c r="C46" s="355"/>
      <c r="D46" s="355"/>
      <c r="E46" s="355"/>
      <c r="F46" s="355"/>
      <c r="G46" s="488" t="s">
        <v>361</v>
      </c>
      <c r="H46" s="489" t="s">
        <v>286</v>
      </c>
      <c r="I46" s="501"/>
      <c r="J46" s="502">
        <f>J47+J54+J58</f>
        <v>31125032.64</v>
      </c>
      <c r="K46" s="502">
        <f>K47+K54+K58</f>
        <v>30389248.64</v>
      </c>
    </row>
    <row r="47" spans="1:11" ht="21" customHeight="1">
      <c r="A47" s="173"/>
      <c r="B47" s="224"/>
      <c r="C47" s="355"/>
      <c r="D47" s="355"/>
      <c r="E47" s="355"/>
      <c r="F47" s="355"/>
      <c r="G47" s="436" t="s">
        <v>311</v>
      </c>
      <c r="H47" s="353" t="s">
        <v>287</v>
      </c>
      <c r="I47" s="236"/>
      <c r="J47" s="237">
        <f>J48+J50+J52</f>
        <v>1162188</v>
      </c>
      <c r="K47" s="237">
        <f>K48+K50+K52</f>
        <v>1162188</v>
      </c>
    </row>
    <row r="48" spans="1:11" ht="27" customHeight="1">
      <c r="A48" s="173"/>
      <c r="B48" s="224"/>
      <c r="C48" s="355"/>
      <c r="D48" s="355"/>
      <c r="E48" s="355"/>
      <c r="F48" s="355"/>
      <c r="G48" s="196" t="s">
        <v>269</v>
      </c>
      <c r="H48" s="178" t="s">
        <v>288</v>
      </c>
      <c r="I48" s="351"/>
      <c r="J48" s="190">
        <f>J49</f>
        <v>1000000</v>
      </c>
      <c r="K48" s="190">
        <f>K49</f>
        <v>1000000</v>
      </c>
    </row>
    <row r="49" spans="1:11" ht="27" customHeight="1">
      <c r="A49" s="173"/>
      <c r="B49" s="224"/>
      <c r="C49" s="355"/>
      <c r="D49" s="355"/>
      <c r="E49" s="355"/>
      <c r="F49" s="355"/>
      <c r="G49" s="196" t="s">
        <v>157</v>
      </c>
      <c r="H49" s="178"/>
      <c r="I49" s="186">
        <v>200</v>
      </c>
      <c r="J49" s="190">
        <f>'Ведомка 2023-2024'!F106</f>
        <v>1000000</v>
      </c>
      <c r="K49" s="190">
        <f>'Ведомка 2023-2024'!G106</f>
        <v>1000000</v>
      </c>
    </row>
    <row r="50" spans="1:11" ht="13.5" customHeight="1">
      <c r="A50" s="173"/>
      <c r="B50" s="224"/>
      <c r="C50" s="355"/>
      <c r="D50" s="355"/>
      <c r="E50" s="355"/>
      <c r="F50" s="355"/>
      <c r="G50" s="352" t="s">
        <v>270</v>
      </c>
      <c r="H50" s="178" t="s">
        <v>289</v>
      </c>
      <c r="I50" s="351"/>
      <c r="J50" s="190">
        <f>J51</f>
        <v>86000</v>
      </c>
      <c r="K50" s="190">
        <f>K51</f>
        <v>86000</v>
      </c>
    </row>
    <row r="51" spans="1:11" ht="27" customHeight="1">
      <c r="A51" s="173"/>
      <c r="B51" s="224"/>
      <c r="C51" s="355"/>
      <c r="D51" s="355"/>
      <c r="E51" s="355"/>
      <c r="F51" s="355"/>
      <c r="G51" s="196" t="s">
        <v>157</v>
      </c>
      <c r="H51" s="178"/>
      <c r="I51" s="186">
        <v>200</v>
      </c>
      <c r="J51" s="190">
        <f>'Ведомка 2023-2024'!F114</f>
        <v>86000</v>
      </c>
      <c r="K51" s="190">
        <f>'Ведомка 2023-2024'!G114</f>
        <v>86000</v>
      </c>
    </row>
    <row r="52" spans="1:11" ht="18" customHeight="1">
      <c r="A52" s="173"/>
      <c r="B52" s="224"/>
      <c r="C52" s="355"/>
      <c r="D52" s="355"/>
      <c r="E52" s="355"/>
      <c r="F52" s="355"/>
      <c r="G52" s="352" t="s">
        <v>271</v>
      </c>
      <c r="H52" s="178" t="s">
        <v>290</v>
      </c>
      <c r="I52" s="186"/>
      <c r="J52" s="190">
        <f>J53</f>
        <v>76188</v>
      </c>
      <c r="K52" s="190">
        <f>K53</f>
        <v>76188</v>
      </c>
    </row>
    <row r="53" spans="1:11" ht="27" customHeight="1">
      <c r="A53" s="173"/>
      <c r="B53" s="224"/>
      <c r="C53" s="355"/>
      <c r="D53" s="355"/>
      <c r="E53" s="355"/>
      <c r="F53" s="355"/>
      <c r="G53" s="196" t="s">
        <v>157</v>
      </c>
      <c r="H53" s="178"/>
      <c r="I53" s="186">
        <v>200</v>
      </c>
      <c r="J53" s="190">
        <f>'Ведомка 2023-2024'!F108</f>
        <v>76188</v>
      </c>
      <c r="K53" s="190">
        <f>'Ведомка 2023-2024'!G108</f>
        <v>76188</v>
      </c>
    </row>
    <row r="54" spans="1:11" ht="39.75" customHeight="1">
      <c r="A54" s="173"/>
      <c r="B54" s="224"/>
      <c r="C54" s="355"/>
      <c r="D54" s="355"/>
      <c r="E54" s="355"/>
      <c r="F54" s="355"/>
      <c r="G54" s="239" t="s">
        <v>313</v>
      </c>
      <c r="H54" s="235" t="s">
        <v>291</v>
      </c>
      <c r="I54" s="236"/>
      <c r="J54" s="237">
        <f>J55</f>
        <v>363500</v>
      </c>
      <c r="K54" s="237">
        <f>K55</f>
        <v>363500</v>
      </c>
    </row>
    <row r="55" spans="1:11" ht="18.75" customHeight="1">
      <c r="A55" s="173"/>
      <c r="B55" s="224"/>
      <c r="C55" s="355"/>
      <c r="D55" s="355"/>
      <c r="E55" s="355"/>
      <c r="F55" s="355"/>
      <c r="G55" s="196" t="s">
        <v>272</v>
      </c>
      <c r="H55" s="178" t="s">
        <v>292</v>
      </c>
      <c r="I55" s="186"/>
      <c r="J55" s="190">
        <f>J56+J57</f>
        <v>363500</v>
      </c>
      <c r="K55" s="190">
        <f>K56+K57</f>
        <v>363500</v>
      </c>
    </row>
    <row r="56" spans="1:11" ht="27" customHeight="1">
      <c r="A56" s="173"/>
      <c r="B56" s="224"/>
      <c r="C56" s="355"/>
      <c r="D56" s="355"/>
      <c r="E56" s="355"/>
      <c r="F56" s="355"/>
      <c r="G56" s="196" t="s">
        <v>157</v>
      </c>
      <c r="H56" s="178"/>
      <c r="I56" s="186">
        <v>200</v>
      </c>
      <c r="J56" s="190">
        <f>'Ведомка 2023-2024'!F117</f>
        <v>113500</v>
      </c>
      <c r="K56" s="190">
        <f>'Ведомка 2023-2024'!G117</f>
        <v>113500</v>
      </c>
    </row>
    <row r="57" spans="1:11" ht="27" customHeight="1">
      <c r="A57" s="173"/>
      <c r="B57" s="224"/>
      <c r="C57" s="355"/>
      <c r="D57" s="355"/>
      <c r="E57" s="355"/>
      <c r="F57" s="355"/>
      <c r="G57" s="196" t="s">
        <v>155</v>
      </c>
      <c r="H57" s="178"/>
      <c r="I57" s="186">
        <v>800</v>
      </c>
      <c r="J57" s="190">
        <f>'Ведомка 2023-2024'!F118</f>
        <v>250000</v>
      </c>
      <c r="K57" s="190">
        <f>'Ведомка 2023-2024'!G118</f>
        <v>250000</v>
      </c>
    </row>
    <row r="58" spans="1:11" ht="27" customHeight="1">
      <c r="A58" s="173"/>
      <c r="B58" s="224"/>
      <c r="C58" s="355"/>
      <c r="D58" s="355"/>
      <c r="E58" s="355"/>
      <c r="F58" s="355"/>
      <c r="G58" s="239" t="s">
        <v>273</v>
      </c>
      <c r="H58" s="235" t="s">
        <v>294</v>
      </c>
      <c r="I58" s="236"/>
      <c r="J58" s="237">
        <f>J59+J63+J65+J67+J69+J71+J73+J75</f>
        <v>29599344.64</v>
      </c>
      <c r="K58" s="237">
        <f>K59+K63+K65+K67+K69+K71+K73+K75</f>
        <v>28863560.64</v>
      </c>
    </row>
    <row r="59" spans="1:11" ht="15.75">
      <c r="A59" s="173"/>
      <c r="B59" s="224"/>
      <c r="C59" s="355"/>
      <c r="D59" s="355"/>
      <c r="E59" s="355"/>
      <c r="F59" s="355"/>
      <c r="G59" s="196" t="s">
        <v>274</v>
      </c>
      <c r="H59" s="178" t="s">
        <v>295</v>
      </c>
      <c r="I59" s="186"/>
      <c r="J59" s="190">
        <f>J60+J61+J62</f>
        <v>12589666.3</v>
      </c>
      <c r="K59" s="190">
        <f>K60+K61+K62</f>
        <v>12589666.3</v>
      </c>
    </row>
    <row r="60" spans="1:11" ht="56.25">
      <c r="A60" s="173"/>
      <c r="B60" s="224"/>
      <c r="C60" s="355"/>
      <c r="D60" s="355"/>
      <c r="E60" s="355"/>
      <c r="F60" s="355"/>
      <c r="G60" s="196" t="s">
        <v>168</v>
      </c>
      <c r="H60" s="178"/>
      <c r="I60" s="186">
        <v>100</v>
      </c>
      <c r="J60" s="190">
        <f>'Ведомка 2023-2024'!F151</f>
        <v>9582371.3</v>
      </c>
      <c r="K60" s="190">
        <f>'Ведомка 2023-2024'!G151</f>
        <v>9582371.3</v>
      </c>
    </row>
    <row r="61" spans="1:14" ht="27" customHeight="1">
      <c r="A61" s="173"/>
      <c r="B61" s="224"/>
      <c r="C61" s="355"/>
      <c r="D61" s="355"/>
      <c r="E61" s="355"/>
      <c r="F61" s="355"/>
      <c r="G61" s="196" t="s">
        <v>157</v>
      </c>
      <c r="H61" s="178"/>
      <c r="I61" s="186">
        <v>200</v>
      </c>
      <c r="J61" s="190">
        <f>'Ведомка 2023-2024'!F152+25000</f>
        <v>2885968</v>
      </c>
      <c r="K61" s="190">
        <f>'Ведомка 2023-2024'!G152+25000</f>
        <v>2885968</v>
      </c>
      <c r="L61" s="469"/>
      <c r="M61" s="470"/>
      <c r="N61" s="470"/>
    </row>
    <row r="62" spans="1:11" ht="15.75">
      <c r="A62" s="173"/>
      <c r="B62" s="224"/>
      <c r="C62" s="355"/>
      <c r="D62" s="355"/>
      <c r="E62" s="355"/>
      <c r="F62" s="355"/>
      <c r="G62" s="196" t="s">
        <v>155</v>
      </c>
      <c r="H62" s="178"/>
      <c r="I62" s="186">
        <v>800</v>
      </c>
      <c r="J62" s="190">
        <f>'Ведомка 2023-2024'!F153</f>
        <v>121327</v>
      </c>
      <c r="K62" s="190">
        <f>'Ведомка 2023-2024'!G153</f>
        <v>121327</v>
      </c>
    </row>
    <row r="63" spans="1:11" ht="15.75">
      <c r="A63" s="173"/>
      <c r="B63" s="224"/>
      <c r="C63" s="355"/>
      <c r="D63" s="355"/>
      <c r="E63" s="355"/>
      <c r="F63" s="355"/>
      <c r="G63" s="196" t="s">
        <v>275</v>
      </c>
      <c r="H63" s="178" t="s">
        <v>296</v>
      </c>
      <c r="I63" s="186"/>
      <c r="J63" s="190">
        <f>J64</f>
        <v>2390000</v>
      </c>
      <c r="K63" s="190">
        <f>K64</f>
        <v>2390000</v>
      </c>
    </row>
    <row r="64" spans="1:11" ht="27" customHeight="1">
      <c r="A64" s="173"/>
      <c r="B64" s="224"/>
      <c r="C64" s="355"/>
      <c r="D64" s="355"/>
      <c r="E64" s="355"/>
      <c r="F64" s="355"/>
      <c r="G64" s="196" t="s">
        <v>157</v>
      </c>
      <c r="H64" s="178"/>
      <c r="I64" s="186">
        <v>200</v>
      </c>
      <c r="J64" s="190">
        <f>'Ведомка 2023-2024'!F129</f>
        <v>2390000</v>
      </c>
      <c r="K64" s="190">
        <f>'Ведомка 2023-2024'!G129</f>
        <v>2390000</v>
      </c>
    </row>
    <row r="65" spans="1:11" ht="15.75">
      <c r="A65" s="173"/>
      <c r="B65" s="224"/>
      <c r="C65" s="355"/>
      <c r="D65" s="355"/>
      <c r="E65" s="355"/>
      <c r="F65" s="355"/>
      <c r="G65" s="354" t="s">
        <v>276</v>
      </c>
      <c r="H65" s="178" t="s">
        <v>297</v>
      </c>
      <c r="I65" s="186"/>
      <c r="J65" s="190">
        <f>J66</f>
        <v>850000</v>
      </c>
      <c r="K65" s="190">
        <f>K66</f>
        <v>850000</v>
      </c>
    </row>
    <row r="66" spans="1:11" ht="27" customHeight="1">
      <c r="A66" s="173"/>
      <c r="B66" s="224"/>
      <c r="C66" s="355"/>
      <c r="D66" s="355"/>
      <c r="E66" s="355"/>
      <c r="F66" s="355"/>
      <c r="G66" s="196" t="s">
        <v>157</v>
      </c>
      <c r="H66" s="178"/>
      <c r="I66" s="186">
        <v>200</v>
      </c>
      <c r="J66" s="190">
        <f>'Ведомка 2023-2024'!F131</f>
        <v>850000</v>
      </c>
      <c r="K66" s="190">
        <f>'Ведомка 2023-2024'!G131</f>
        <v>850000</v>
      </c>
    </row>
    <row r="67" spans="1:11" ht="15.75">
      <c r="A67" s="173"/>
      <c r="B67" s="224"/>
      <c r="C67" s="355"/>
      <c r="D67" s="355"/>
      <c r="E67" s="355"/>
      <c r="F67" s="355"/>
      <c r="G67" s="352" t="s">
        <v>277</v>
      </c>
      <c r="H67" s="178" t="s">
        <v>298</v>
      </c>
      <c r="I67" s="186"/>
      <c r="J67" s="190">
        <f>J68</f>
        <v>200000</v>
      </c>
      <c r="K67" s="190">
        <f>K68</f>
        <v>200000</v>
      </c>
    </row>
    <row r="68" spans="1:11" ht="27" customHeight="1">
      <c r="A68" s="173"/>
      <c r="B68" s="224"/>
      <c r="C68" s="355"/>
      <c r="D68" s="355"/>
      <c r="E68" s="355"/>
      <c r="F68" s="355"/>
      <c r="G68" s="196" t="s">
        <v>157</v>
      </c>
      <c r="H68" s="178"/>
      <c r="I68" s="186">
        <v>200</v>
      </c>
      <c r="J68" s="190">
        <f>'Ведомка 2023-2024'!F133</f>
        <v>200000</v>
      </c>
      <c r="K68" s="190">
        <f>'Ведомка 2023-2024'!G133</f>
        <v>200000</v>
      </c>
    </row>
    <row r="69" spans="1:11" ht="15.75">
      <c r="A69" s="173"/>
      <c r="B69" s="224"/>
      <c r="C69" s="355"/>
      <c r="D69" s="355"/>
      <c r="E69" s="355"/>
      <c r="F69" s="355"/>
      <c r="G69" s="196" t="s">
        <v>278</v>
      </c>
      <c r="H69" s="178" t="s">
        <v>299</v>
      </c>
      <c r="I69" s="186"/>
      <c r="J69" s="190">
        <f>J70</f>
        <v>1500000</v>
      </c>
      <c r="K69" s="190">
        <f>K70</f>
        <v>1500000</v>
      </c>
    </row>
    <row r="70" spans="1:11" ht="27" customHeight="1">
      <c r="A70" s="173"/>
      <c r="B70" s="224"/>
      <c r="C70" s="355"/>
      <c r="D70" s="355"/>
      <c r="E70" s="355"/>
      <c r="F70" s="355"/>
      <c r="G70" s="196" t="s">
        <v>157</v>
      </c>
      <c r="H70" s="178"/>
      <c r="I70" s="186">
        <v>200</v>
      </c>
      <c r="J70" s="190">
        <f>'Ведомка 2023-2024'!F135</f>
        <v>1500000</v>
      </c>
      <c r="K70" s="190">
        <f>'Ведомка 2023-2024'!G135</f>
        <v>1500000</v>
      </c>
    </row>
    <row r="71" spans="1:11" ht="15.75">
      <c r="A71" s="173"/>
      <c r="B71" s="224"/>
      <c r="C71" s="355"/>
      <c r="D71" s="355"/>
      <c r="E71" s="355"/>
      <c r="F71" s="355"/>
      <c r="G71" s="196" t="s">
        <v>303</v>
      </c>
      <c r="H71" s="178" t="s">
        <v>300</v>
      </c>
      <c r="I71" s="186"/>
      <c r="J71" s="190">
        <f>J72</f>
        <v>3000000</v>
      </c>
      <c r="K71" s="190">
        <f>K72</f>
        <v>3000000</v>
      </c>
    </row>
    <row r="72" spans="1:11" ht="27" customHeight="1">
      <c r="A72" s="173"/>
      <c r="B72" s="224"/>
      <c r="C72" s="355"/>
      <c r="D72" s="355"/>
      <c r="E72" s="355"/>
      <c r="F72" s="355"/>
      <c r="G72" s="196" t="s">
        <v>157</v>
      </c>
      <c r="H72" s="178"/>
      <c r="I72" s="186">
        <v>200</v>
      </c>
      <c r="J72" s="190">
        <f>'Ведомка 2023-2024'!F137</f>
        <v>3000000</v>
      </c>
      <c r="K72" s="190">
        <f>'Ведомка 2023-2024'!G137</f>
        <v>3000000</v>
      </c>
    </row>
    <row r="73" spans="1:11" ht="15.75">
      <c r="A73" s="173"/>
      <c r="B73" s="224"/>
      <c r="C73" s="355"/>
      <c r="D73" s="355"/>
      <c r="E73" s="355"/>
      <c r="F73" s="355"/>
      <c r="G73" s="196" t="s">
        <v>279</v>
      </c>
      <c r="H73" s="178" t="s">
        <v>301</v>
      </c>
      <c r="I73" s="186"/>
      <c r="J73" s="190">
        <f>J74</f>
        <v>500000</v>
      </c>
      <c r="K73" s="190">
        <f>K74</f>
        <v>500000</v>
      </c>
    </row>
    <row r="74" spans="1:11" ht="22.5">
      <c r="A74" s="173"/>
      <c r="B74" s="224"/>
      <c r="C74" s="355"/>
      <c r="D74" s="355"/>
      <c r="E74" s="355"/>
      <c r="F74" s="355"/>
      <c r="G74" s="196" t="s">
        <v>157</v>
      </c>
      <c r="H74" s="178"/>
      <c r="I74" s="186">
        <v>200</v>
      </c>
      <c r="J74" s="190">
        <f>'Ведомка 2023-2024'!F139</f>
        <v>500000</v>
      </c>
      <c r="K74" s="190">
        <f>'Ведомка 2023-2024'!G139</f>
        <v>500000</v>
      </c>
    </row>
    <row r="75" spans="1:11" ht="20.25" customHeight="1">
      <c r="A75" s="173"/>
      <c r="B75" s="224"/>
      <c r="C75" s="355"/>
      <c r="D75" s="355"/>
      <c r="E75" s="355"/>
      <c r="F75" s="355"/>
      <c r="G75" s="196" t="s">
        <v>280</v>
      </c>
      <c r="H75" s="178" t="s">
        <v>302</v>
      </c>
      <c r="I75" s="186"/>
      <c r="J75" s="190">
        <f>J76</f>
        <v>8569678.34</v>
      </c>
      <c r="K75" s="190">
        <f>K76</f>
        <v>7833894.34</v>
      </c>
    </row>
    <row r="76" spans="1:11" ht="23.25" customHeight="1">
      <c r="A76" s="173"/>
      <c r="B76" s="224"/>
      <c r="C76" s="355"/>
      <c r="D76" s="355"/>
      <c r="E76" s="355"/>
      <c r="F76" s="355"/>
      <c r="G76" s="196" t="s">
        <v>157</v>
      </c>
      <c r="H76" s="178"/>
      <c r="I76" s="186">
        <v>200</v>
      </c>
      <c r="J76" s="190">
        <f>'Ведомка 2023-2024'!F141</f>
        <v>8569678.34</v>
      </c>
      <c r="K76" s="190">
        <f>'Ведомка 2023-2024'!G141</f>
        <v>7833894.34</v>
      </c>
    </row>
    <row r="77" spans="1:11" ht="27" customHeight="1">
      <c r="A77" s="173"/>
      <c r="B77" s="224"/>
      <c r="C77" s="355"/>
      <c r="D77" s="355"/>
      <c r="E77" s="355"/>
      <c r="F77" s="355"/>
      <c r="G77" s="488" t="s">
        <v>379</v>
      </c>
      <c r="H77" s="489" t="s">
        <v>338</v>
      </c>
      <c r="I77" s="490" t="s">
        <v>153</v>
      </c>
      <c r="J77" s="491">
        <f>J79</f>
        <v>300000</v>
      </c>
      <c r="K77" s="491">
        <f>K79</f>
        <v>300000</v>
      </c>
    </row>
    <row r="78" spans="1:26" s="500" customFormat="1" ht="26.25" customHeight="1">
      <c r="A78" s="494"/>
      <c r="B78" s="496"/>
      <c r="C78" s="506"/>
      <c r="D78" s="506"/>
      <c r="E78" s="506"/>
      <c r="F78" s="506"/>
      <c r="G78" s="505" t="s">
        <v>339</v>
      </c>
      <c r="H78" s="227" t="s">
        <v>340</v>
      </c>
      <c r="I78" s="228"/>
      <c r="J78" s="200">
        <f>J79</f>
        <v>300000</v>
      </c>
      <c r="K78" s="200">
        <f>K79</f>
        <v>300000</v>
      </c>
      <c r="L78" s="497"/>
      <c r="M78" s="498"/>
      <c r="N78" s="498"/>
      <c r="O78" s="498"/>
      <c r="P78" s="498"/>
      <c r="Q78" s="498"/>
      <c r="R78" s="498"/>
      <c r="S78" s="498"/>
      <c r="T78" s="498"/>
      <c r="U78" s="498"/>
      <c r="V78" s="499"/>
      <c r="W78" s="499"/>
      <c r="X78" s="499"/>
      <c r="Y78" s="499"/>
      <c r="Z78" s="499"/>
    </row>
    <row r="79" spans="1:11" ht="23.25" customHeight="1">
      <c r="A79" s="173"/>
      <c r="B79" s="224"/>
      <c r="C79" s="355"/>
      <c r="D79" s="355"/>
      <c r="E79" s="355"/>
      <c r="F79" s="355"/>
      <c r="G79" s="196" t="s">
        <v>341</v>
      </c>
      <c r="H79" s="507" t="s">
        <v>342</v>
      </c>
      <c r="I79" s="186"/>
      <c r="J79" s="190">
        <f>J80</f>
        <v>300000</v>
      </c>
      <c r="K79" s="190">
        <f>K80</f>
        <v>300000</v>
      </c>
    </row>
    <row r="80" spans="1:11" ht="23.25" customHeight="1">
      <c r="A80" s="173"/>
      <c r="B80" s="224"/>
      <c r="C80" s="355"/>
      <c r="D80" s="355"/>
      <c r="E80" s="355"/>
      <c r="F80" s="355"/>
      <c r="G80" s="196" t="s">
        <v>157</v>
      </c>
      <c r="H80" s="178" t="s">
        <v>153</v>
      </c>
      <c r="I80" s="186">
        <v>200</v>
      </c>
      <c r="J80" s="190">
        <f>'Ведомка 2023-2024'!F145</f>
        <v>300000</v>
      </c>
      <c r="K80" s="190">
        <f>'Ведомка 2023-2024'!G145</f>
        <v>300000</v>
      </c>
    </row>
    <row r="81" spans="1:11" ht="26.25" customHeight="1">
      <c r="A81" s="173"/>
      <c r="B81" s="318"/>
      <c r="C81" s="319"/>
      <c r="D81" s="319"/>
      <c r="E81" s="319"/>
      <c r="F81" s="319"/>
      <c r="G81" s="197" t="s">
        <v>391</v>
      </c>
      <c r="H81" s="181" t="s">
        <v>250</v>
      </c>
      <c r="I81" s="185" t="s">
        <v>153</v>
      </c>
      <c r="J81" s="189">
        <f>J82+J86+J102</f>
        <v>874509.4299999999</v>
      </c>
      <c r="K81" s="189">
        <f>K82+K86+K102</f>
        <v>1000041</v>
      </c>
    </row>
    <row r="82" spans="1:11" ht="24.75" customHeight="1">
      <c r="A82" s="173"/>
      <c r="B82" s="673" t="s">
        <v>159</v>
      </c>
      <c r="C82" s="673"/>
      <c r="D82" s="673"/>
      <c r="E82" s="673"/>
      <c r="F82" s="674"/>
      <c r="G82" s="488" t="s">
        <v>362</v>
      </c>
      <c r="H82" s="489" t="s">
        <v>195</v>
      </c>
      <c r="I82" s="490" t="s">
        <v>153</v>
      </c>
      <c r="J82" s="491">
        <f>J83</f>
        <v>25000</v>
      </c>
      <c r="K82" s="491">
        <f>K84</f>
        <v>25000</v>
      </c>
    </row>
    <row r="83" spans="1:21" s="188" customFormat="1" ht="18" customHeight="1">
      <c r="A83" s="231"/>
      <c r="B83" s="174"/>
      <c r="C83" s="174"/>
      <c r="D83" s="174"/>
      <c r="E83" s="174"/>
      <c r="F83" s="175"/>
      <c r="G83" s="239" t="s">
        <v>197</v>
      </c>
      <c r="H83" s="235" t="s">
        <v>198</v>
      </c>
      <c r="I83" s="236"/>
      <c r="J83" s="237">
        <f>J84</f>
        <v>25000</v>
      </c>
      <c r="K83" s="237">
        <f>K84</f>
        <v>25000</v>
      </c>
      <c r="L83" s="463"/>
      <c r="M83" s="464"/>
      <c r="N83" s="464"/>
      <c r="O83" s="464"/>
      <c r="P83" s="464"/>
      <c r="Q83" s="464"/>
      <c r="R83" s="464"/>
      <c r="S83" s="464"/>
      <c r="T83" s="464"/>
      <c r="U83" s="464"/>
    </row>
    <row r="84" spans="1:11" ht="32.25" customHeight="1">
      <c r="A84" s="173"/>
      <c r="B84" s="665" t="s">
        <v>160</v>
      </c>
      <c r="C84" s="665"/>
      <c r="D84" s="665"/>
      <c r="E84" s="665"/>
      <c r="F84" s="666"/>
      <c r="G84" s="196" t="s">
        <v>363</v>
      </c>
      <c r="H84" s="178" t="s">
        <v>199</v>
      </c>
      <c r="I84" s="186" t="s">
        <v>153</v>
      </c>
      <c r="J84" s="190">
        <f>J85</f>
        <v>25000</v>
      </c>
      <c r="K84" s="193">
        <f>K85</f>
        <v>25000</v>
      </c>
    </row>
    <row r="85" spans="1:11" ht="24" customHeight="1">
      <c r="A85" s="173"/>
      <c r="B85" s="665">
        <v>200</v>
      </c>
      <c r="C85" s="665"/>
      <c r="D85" s="665"/>
      <c r="E85" s="665"/>
      <c r="F85" s="666"/>
      <c r="G85" s="196" t="s">
        <v>157</v>
      </c>
      <c r="H85" s="178" t="s">
        <v>153</v>
      </c>
      <c r="I85" s="186">
        <v>200</v>
      </c>
      <c r="J85" s="190">
        <f>'Ведомка 2023-2024'!F159</f>
        <v>25000</v>
      </c>
      <c r="K85" s="190">
        <f>'Ведомка 2023-2024'!G159</f>
        <v>25000</v>
      </c>
    </row>
    <row r="86" spans="1:11" ht="24" customHeight="1">
      <c r="A86" s="173"/>
      <c r="B86" s="176"/>
      <c r="C86" s="176"/>
      <c r="D86" s="176"/>
      <c r="E86" s="176"/>
      <c r="F86" s="177"/>
      <c r="G86" s="616" t="s">
        <v>367</v>
      </c>
      <c r="H86" s="617" t="s">
        <v>200</v>
      </c>
      <c r="I86" s="621"/>
      <c r="J86" s="628">
        <f>J87+J93</f>
        <v>681392</v>
      </c>
      <c r="K86" s="628">
        <f>K87+K93</f>
        <v>690683</v>
      </c>
    </row>
    <row r="87" spans="1:11" ht="41.25" customHeight="1">
      <c r="A87" s="173"/>
      <c r="B87" s="223"/>
      <c r="C87" s="223"/>
      <c r="D87" s="223"/>
      <c r="E87" s="223"/>
      <c r="F87" s="224"/>
      <c r="G87" s="230" t="s">
        <v>281</v>
      </c>
      <c r="H87" s="227" t="s">
        <v>320</v>
      </c>
      <c r="I87" s="228"/>
      <c r="J87" s="200">
        <f>J88+J90</f>
        <v>451858</v>
      </c>
      <c r="K87" s="200">
        <f>K88+K90</f>
        <v>461149</v>
      </c>
    </row>
    <row r="88" spans="1:11" ht="32.25" customHeight="1">
      <c r="A88" s="173"/>
      <c r="B88" s="223"/>
      <c r="C88" s="223"/>
      <c r="D88" s="223"/>
      <c r="E88" s="223"/>
      <c r="F88" s="224"/>
      <c r="G88" s="196" t="s">
        <v>282</v>
      </c>
      <c r="H88" s="178" t="s">
        <v>321</v>
      </c>
      <c r="I88" s="186"/>
      <c r="J88" s="190">
        <f>J89</f>
        <v>300000</v>
      </c>
      <c r="K88" s="190">
        <f>K89</f>
        <v>300000</v>
      </c>
    </row>
    <row r="89" spans="1:11" ht="24" customHeight="1">
      <c r="A89" s="173"/>
      <c r="B89" s="223"/>
      <c r="C89" s="223"/>
      <c r="D89" s="223"/>
      <c r="E89" s="223"/>
      <c r="F89" s="224"/>
      <c r="G89" s="196" t="s">
        <v>157</v>
      </c>
      <c r="H89" s="178" t="s">
        <v>153</v>
      </c>
      <c r="I89" s="186">
        <v>200</v>
      </c>
      <c r="J89" s="200">
        <f>'Ведомка 2023-2024'!F31</f>
        <v>300000</v>
      </c>
      <c r="K89" s="200">
        <f>'Ведомка 2023-2024'!G31</f>
        <v>300000</v>
      </c>
    </row>
    <row r="90" spans="1:11" ht="24" customHeight="1">
      <c r="A90" s="173"/>
      <c r="B90" s="223"/>
      <c r="C90" s="223"/>
      <c r="D90" s="223"/>
      <c r="E90" s="223"/>
      <c r="F90" s="224"/>
      <c r="G90" s="196" t="s">
        <v>284</v>
      </c>
      <c r="H90" s="178" t="s">
        <v>322</v>
      </c>
      <c r="I90" s="186"/>
      <c r="J90" s="200">
        <f>J91+J92</f>
        <v>151858</v>
      </c>
      <c r="K90" s="200">
        <f>K91+K92</f>
        <v>161149</v>
      </c>
    </row>
    <row r="91" spans="1:11" ht="24" customHeight="1">
      <c r="A91" s="173"/>
      <c r="B91" s="223"/>
      <c r="C91" s="223"/>
      <c r="D91" s="223"/>
      <c r="E91" s="223"/>
      <c r="F91" s="224"/>
      <c r="G91" s="196" t="s">
        <v>157</v>
      </c>
      <c r="H91" s="178" t="s">
        <v>153</v>
      </c>
      <c r="I91" s="186">
        <v>200</v>
      </c>
      <c r="J91" s="200">
        <f>'Ведомка 2023-2024'!F33</f>
        <v>128809</v>
      </c>
      <c r="K91" s="200">
        <f>'Ведомка 2023-2024'!G33</f>
        <v>138100</v>
      </c>
    </row>
    <row r="92" spans="1:11" ht="24" customHeight="1">
      <c r="A92" s="173"/>
      <c r="B92" s="223"/>
      <c r="C92" s="223"/>
      <c r="D92" s="223"/>
      <c r="E92" s="223"/>
      <c r="F92" s="224"/>
      <c r="G92" s="196" t="s">
        <v>155</v>
      </c>
      <c r="H92" s="178"/>
      <c r="I92" s="186">
        <v>800</v>
      </c>
      <c r="J92" s="200">
        <f>'Ведомка 2023-2024'!F34</f>
        <v>23049</v>
      </c>
      <c r="K92" s="200">
        <f>'Ведомка 2023-2024'!G34</f>
        <v>23049</v>
      </c>
    </row>
    <row r="93" spans="1:26" s="614" customFormat="1" ht="37.5" customHeight="1">
      <c r="A93" s="626"/>
      <c r="B93" s="495"/>
      <c r="C93" s="495"/>
      <c r="D93" s="495"/>
      <c r="E93" s="495"/>
      <c r="F93" s="496"/>
      <c r="G93" s="196" t="s">
        <v>518</v>
      </c>
      <c r="H93" s="178" t="s">
        <v>323</v>
      </c>
      <c r="I93" s="623"/>
      <c r="J93" s="613">
        <f>J94+J96+J98+J100</f>
        <v>229534</v>
      </c>
      <c r="K93" s="613">
        <f>K94+K96+K98+K100</f>
        <v>229534</v>
      </c>
      <c r="L93" s="469"/>
      <c r="M93" s="470"/>
      <c r="N93" s="470"/>
      <c r="O93" s="470"/>
      <c r="P93" s="470"/>
      <c r="Q93" s="470"/>
      <c r="R93" s="470"/>
      <c r="S93" s="470"/>
      <c r="T93" s="470"/>
      <c r="U93" s="470"/>
      <c r="V93" s="627"/>
      <c r="W93" s="627"/>
      <c r="X93" s="627"/>
      <c r="Y93" s="627"/>
      <c r="Z93" s="627"/>
    </row>
    <row r="94" spans="1:11" ht="33.75">
      <c r="A94" s="173"/>
      <c r="B94" s="176"/>
      <c r="C94" s="176"/>
      <c r="D94" s="176"/>
      <c r="E94" s="176"/>
      <c r="F94" s="177"/>
      <c r="G94" s="196" t="s">
        <v>283</v>
      </c>
      <c r="H94" s="178" t="s">
        <v>324</v>
      </c>
      <c r="I94" s="186"/>
      <c r="J94" s="190">
        <f>J95</f>
        <v>50500</v>
      </c>
      <c r="K94" s="190">
        <f>K95</f>
        <v>50500</v>
      </c>
    </row>
    <row r="95" spans="1:11" ht="20.25" customHeight="1">
      <c r="A95" s="173"/>
      <c r="B95" s="176"/>
      <c r="C95" s="176"/>
      <c r="D95" s="176"/>
      <c r="E95" s="176"/>
      <c r="F95" s="177"/>
      <c r="G95" s="196" t="s">
        <v>155</v>
      </c>
      <c r="H95" s="178"/>
      <c r="I95" s="186">
        <v>800</v>
      </c>
      <c r="J95" s="190">
        <f>'Ведомка 2023-2024'!F37</f>
        <v>50500</v>
      </c>
      <c r="K95" s="190">
        <f>'Ведомка 2023-2024'!G37</f>
        <v>50500</v>
      </c>
    </row>
    <row r="96" spans="1:11" ht="36" customHeight="1">
      <c r="A96" s="173"/>
      <c r="B96" s="176"/>
      <c r="C96" s="176"/>
      <c r="D96" s="176"/>
      <c r="E96" s="176"/>
      <c r="F96" s="177"/>
      <c r="G96" s="196" t="s">
        <v>382</v>
      </c>
      <c r="H96" s="178" t="s">
        <v>325</v>
      </c>
      <c r="I96" s="186"/>
      <c r="J96" s="190">
        <f>J97</f>
        <v>100000</v>
      </c>
      <c r="K96" s="190">
        <f>K97</f>
        <v>100000</v>
      </c>
    </row>
    <row r="97" spans="1:11" ht="24" customHeight="1">
      <c r="A97" s="173"/>
      <c r="B97" s="176"/>
      <c r="C97" s="176"/>
      <c r="D97" s="176"/>
      <c r="E97" s="176"/>
      <c r="F97" s="177"/>
      <c r="G97" s="196" t="s">
        <v>157</v>
      </c>
      <c r="H97" s="178" t="s">
        <v>153</v>
      </c>
      <c r="I97" s="186">
        <v>200</v>
      </c>
      <c r="J97" s="190">
        <f>'Ведомка 2023-2024'!F39</f>
        <v>100000</v>
      </c>
      <c r="K97" s="190">
        <f>'Ведомка 2023-2024'!G39</f>
        <v>100000</v>
      </c>
    </row>
    <row r="98" spans="1:11" ht="19.5" customHeight="1">
      <c r="A98" s="173"/>
      <c r="B98" s="176"/>
      <c r="C98" s="176"/>
      <c r="D98" s="176"/>
      <c r="E98" s="176"/>
      <c r="F98" s="177"/>
      <c r="G98" s="612" t="s">
        <v>519</v>
      </c>
      <c r="H98" s="178" t="s">
        <v>539</v>
      </c>
      <c r="I98" s="507"/>
      <c r="J98" s="613">
        <f>J99</f>
        <v>4324</v>
      </c>
      <c r="K98" s="613">
        <f>K99</f>
        <v>4324</v>
      </c>
    </row>
    <row r="99" spans="1:11" ht="32.25" customHeight="1">
      <c r="A99" s="173"/>
      <c r="B99" s="176"/>
      <c r="C99" s="176"/>
      <c r="D99" s="176"/>
      <c r="E99" s="176"/>
      <c r="F99" s="177"/>
      <c r="G99" s="196" t="s">
        <v>157</v>
      </c>
      <c r="H99" s="178"/>
      <c r="I99" s="622">
        <v>200</v>
      </c>
      <c r="J99" s="613">
        <f>'Ведомка 2023-2024'!F93</f>
        <v>4324</v>
      </c>
      <c r="K99" s="613">
        <f>'Ведомка 2023-2024'!G93</f>
        <v>4324</v>
      </c>
    </row>
    <row r="100" spans="1:11" ht="52.5" customHeight="1">
      <c r="A100" s="173"/>
      <c r="B100" s="176"/>
      <c r="C100" s="176"/>
      <c r="D100" s="176"/>
      <c r="E100" s="176"/>
      <c r="F100" s="177"/>
      <c r="G100" s="612" t="s">
        <v>520</v>
      </c>
      <c r="H100" s="178" t="s">
        <v>521</v>
      </c>
      <c r="I100" s="611"/>
      <c r="J100" s="624">
        <v>74710</v>
      </c>
      <c r="K100" s="625">
        <v>74710</v>
      </c>
    </row>
    <row r="101" spans="1:11" ht="28.5" customHeight="1">
      <c r="A101" s="173"/>
      <c r="B101" s="176"/>
      <c r="C101" s="176"/>
      <c r="D101" s="176"/>
      <c r="E101" s="176"/>
      <c r="F101" s="177"/>
      <c r="G101" s="196" t="s">
        <v>157</v>
      </c>
      <c r="H101" s="178"/>
      <c r="I101" s="622">
        <v>200</v>
      </c>
      <c r="J101" s="202">
        <v>74710</v>
      </c>
      <c r="K101" s="625">
        <v>74710</v>
      </c>
    </row>
    <row r="102" spans="1:11" ht="45" customHeight="1">
      <c r="A102" s="173"/>
      <c r="B102" s="176"/>
      <c r="C102" s="176"/>
      <c r="D102" s="176"/>
      <c r="E102" s="176"/>
      <c r="F102" s="177"/>
      <c r="G102" s="336" t="s">
        <v>304</v>
      </c>
      <c r="H102" s="337" t="s">
        <v>326</v>
      </c>
      <c r="I102" s="338"/>
      <c r="J102" s="339">
        <f>J103</f>
        <v>168117.43</v>
      </c>
      <c r="K102" s="339">
        <f>K103</f>
        <v>284358</v>
      </c>
    </row>
    <row r="103" spans="1:11" ht="36.75" customHeight="1">
      <c r="A103" s="173"/>
      <c r="B103" s="176"/>
      <c r="C103" s="176"/>
      <c r="D103" s="176"/>
      <c r="E103" s="176"/>
      <c r="F103" s="177"/>
      <c r="G103" s="342" t="s">
        <v>305</v>
      </c>
      <c r="H103" s="178" t="s">
        <v>327</v>
      </c>
      <c r="I103" s="186"/>
      <c r="J103" s="190">
        <f>J104</f>
        <v>168117.43</v>
      </c>
      <c r="K103" s="190">
        <f>K104</f>
        <v>284358</v>
      </c>
    </row>
    <row r="104" spans="1:11" ht="24" customHeight="1">
      <c r="A104" s="173"/>
      <c r="B104" s="176"/>
      <c r="C104" s="176"/>
      <c r="D104" s="176"/>
      <c r="E104" s="176"/>
      <c r="F104" s="177"/>
      <c r="G104" s="196" t="s">
        <v>157</v>
      </c>
      <c r="H104" s="178"/>
      <c r="I104" s="186">
        <v>200</v>
      </c>
      <c r="J104" s="190">
        <f>'Ведомка 2023-2024'!F43</f>
        <v>168117.43</v>
      </c>
      <c r="K104" s="190">
        <f>'Ведомка 2023-2024'!G43</f>
        <v>284358</v>
      </c>
    </row>
    <row r="105" spans="1:11" ht="21">
      <c r="A105" s="173"/>
      <c r="B105" s="669" t="s">
        <v>162</v>
      </c>
      <c r="C105" s="669"/>
      <c r="D105" s="669"/>
      <c r="E105" s="669"/>
      <c r="F105" s="670"/>
      <c r="G105" s="197" t="s">
        <v>178</v>
      </c>
      <c r="H105" s="181" t="s">
        <v>203</v>
      </c>
      <c r="I105" s="185" t="s">
        <v>153</v>
      </c>
      <c r="J105" s="189">
        <f aca="true" t="shared" si="6" ref="J105:K108">J106</f>
        <v>13192024.57</v>
      </c>
      <c r="K105" s="189">
        <f t="shared" si="6"/>
        <v>11172171</v>
      </c>
    </row>
    <row r="106" spans="1:11" ht="36.75" customHeight="1">
      <c r="A106" s="173"/>
      <c r="B106" s="673" t="s">
        <v>163</v>
      </c>
      <c r="C106" s="673"/>
      <c r="D106" s="673"/>
      <c r="E106" s="673"/>
      <c r="F106" s="674"/>
      <c r="G106" s="488" t="s">
        <v>365</v>
      </c>
      <c r="H106" s="489" t="s">
        <v>204</v>
      </c>
      <c r="I106" s="490" t="s">
        <v>153</v>
      </c>
      <c r="J106" s="491">
        <f t="shared" si="6"/>
        <v>13192024.57</v>
      </c>
      <c r="K106" s="491">
        <f t="shared" si="6"/>
        <v>11172171</v>
      </c>
    </row>
    <row r="107" spans="1:11" ht="41.25" customHeight="1">
      <c r="A107" s="173"/>
      <c r="B107" s="223"/>
      <c r="C107" s="223"/>
      <c r="D107" s="223"/>
      <c r="E107" s="223"/>
      <c r="F107" s="224"/>
      <c r="G107" s="242" t="s">
        <v>205</v>
      </c>
      <c r="H107" s="232" t="s">
        <v>206</v>
      </c>
      <c r="I107" s="233"/>
      <c r="J107" s="234">
        <f>J108+J110+J112+J114+J116+J118</f>
        <v>13192024.57</v>
      </c>
      <c r="K107" s="234">
        <f>K108+K110+K112+K114+K116+K118</f>
        <v>11172171</v>
      </c>
    </row>
    <row r="108" spans="1:11" ht="45">
      <c r="A108" s="173"/>
      <c r="B108" s="667" t="s">
        <v>164</v>
      </c>
      <c r="C108" s="667"/>
      <c r="D108" s="667"/>
      <c r="E108" s="667"/>
      <c r="F108" s="668"/>
      <c r="G108" s="196" t="s">
        <v>366</v>
      </c>
      <c r="H108" s="178" t="s">
        <v>207</v>
      </c>
      <c r="I108" s="186" t="s">
        <v>153</v>
      </c>
      <c r="J108" s="190">
        <f t="shared" si="6"/>
        <v>1642447</v>
      </c>
      <c r="K108" s="190">
        <f t="shared" si="6"/>
        <v>1765267</v>
      </c>
    </row>
    <row r="109" spans="1:11" ht="24" customHeight="1">
      <c r="A109" s="173"/>
      <c r="B109" s="176"/>
      <c r="C109" s="176"/>
      <c r="D109" s="176"/>
      <c r="E109" s="176"/>
      <c r="F109" s="177"/>
      <c r="G109" s="196" t="s">
        <v>157</v>
      </c>
      <c r="H109" s="178"/>
      <c r="I109" s="186">
        <v>200</v>
      </c>
      <c r="J109" s="190">
        <f>'Ведомка 2023-2024'!F80</f>
        <v>1642447</v>
      </c>
      <c r="K109" s="190">
        <f>'Ведомка 2023-2024'!G80</f>
        <v>1765267</v>
      </c>
    </row>
    <row r="110" spans="1:11" ht="18" customHeight="1">
      <c r="A110" s="173"/>
      <c r="B110" s="176"/>
      <c r="C110" s="176"/>
      <c r="D110" s="176"/>
      <c r="E110" s="176"/>
      <c r="F110" s="177"/>
      <c r="G110" s="196" t="s">
        <v>226</v>
      </c>
      <c r="H110" s="178" t="s">
        <v>227</v>
      </c>
      <c r="I110" s="186"/>
      <c r="J110" s="190">
        <f>J111</f>
        <v>2142673.57</v>
      </c>
      <c r="K110" s="190">
        <f>K111</f>
        <v>0</v>
      </c>
    </row>
    <row r="111" spans="1:11" ht="24" customHeight="1">
      <c r="A111" s="173"/>
      <c r="B111" s="176"/>
      <c r="C111" s="176"/>
      <c r="D111" s="176"/>
      <c r="E111" s="176"/>
      <c r="F111" s="177"/>
      <c r="G111" s="196" t="s">
        <v>157</v>
      </c>
      <c r="H111" s="178"/>
      <c r="I111" s="186">
        <v>200</v>
      </c>
      <c r="J111" s="190">
        <f>'Ведомка 2023-2024'!F78</f>
        <v>2142673.57</v>
      </c>
      <c r="K111" s="190">
        <f>'Ведомка 2023-2024'!G78</f>
        <v>0</v>
      </c>
    </row>
    <row r="112" spans="1:11" ht="24" customHeight="1">
      <c r="A112" s="173"/>
      <c r="B112" s="176"/>
      <c r="C112" s="176"/>
      <c r="D112" s="176"/>
      <c r="E112" s="176"/>
      <c r="F112" s="177"/>
      <c r="G112" s="196" t="s">
        <v>257</v>
      </c>
      <c r="H112" s="178" t="s">
        <v>258</v>
      </c>
      <c r="I112" s="186"/>
      <c r="J112" s="190">
        <f>J113</f>
        <v>224672</v>
      </c>
      <c r="K112" s="193">
        <f>K113</f>
        <v>224672</v>
      </c>
    </row>
    <row r="113" spans="1:11" ht="24" customHeight="1">
      <c r="A113" s="173"/>
      <c r="B113" s="176"/>
      <c r="C113" s="176"/>
      <c r="D113" s="176"/>
      <c r="E113" s="176"/>
      <c r="F113" s="177"/>
      <c r="G113" s="196" t="s">
        <v>157</v>
      </c>
      <c r="H113" s="178"/>
      <c r="I113" s="186">
        <v>200</v>
      </c>
      <c r="J113" s="190">
        <f>'Ведомка 2023-2024'!F82</f>
        <v>224672</v>
      </c>
      <c r="K113" s="190">
        <f>'Ведомка 2023-2024'!G82</f>
        <v>224672</v>
      </c>
    </row>
    <row r="114" spans="1:11" ht="15.75">
      <c r="A114" s="173"/>
      <c r="B114" s="176"/>
      <c r="C114" s="176"/>
      <c r="D114" s="176"/>
      <c r="E114" s="176"/>
      <c r="F114" s="177"/>
      <c r="G114" s="196" t="s">
        <v>226</v>
      </c>
      <c r="H114" s="178" t="s">
        <v>256</v>
      </c>
      <c r="I114" s="186"/>
      <c r="J114" s="190">
        <f>J115</f>
        <v>4268780</v>
      </c>
      <c r="K114" s="190">
        <f>K115</f>
        <v>4268780</v>
      </c>
    </row>
    <row r="115" spans="1:11" ht="26.25" customHeight="1">
      <c r="A115" s="173"/>
      <c r="B115" s="176"/>
      <c r="C115" s="176"/>
      <c r="D115" s="176"/>
      <c r="E115" s="176"/>
      <c r="F115" s="177"/>
      <c r="G115" s="196" t="s">
        <v>157</v>
      </c>
      <c r="H115" s="178"/>
      <c r="I115" s="186">
        <v>200</v>
      </c>
      <c r="J115" s="190">
        <f>'Ведомка 2023-2024'!F84</f>
        <v>4268780</v>
      </c>
      <c r="K115" s="190">
        <f>'Ведомка 2023-2024'!G84</f>
        <v>4268780</v>
      </c>
    </row>
    <row r="116" spans="1:11" ht="48.75" customHeight="1">
      <c r="A116" s="173"/>
      <c r="B116" s="176"/>
      <c r="C116" s="176"/>
      <c r="D116" s="176"/>
      <c r="E116" s="176"/>
      <c r="F116" s="177"/>
      <c r="G116" s="196" t="s">
        <v>378</v>
      </c>
      <c r="H116" s="178" t="s">
        <v>345</v>
      </c>
      <c r="I116" s="186"/>
      <c r="J116" s="190">
        <f>J117</f>
        <v>299721</v>
      </c>
      <c r="K116" s="190">
        <f>K117</f>
        <v>299721</v>
      </c>
    </row>
    <row r="117" spans="1:11" ht="26.25" customHeight="1">
      <c r="A117" s="173"/>
      <c r="B117" s="176"/>
      <c r="C117" s="176"/>
      <c r="D117" s="176"/>
      <c r="E117" s="176"/>
      <c r="F117" s="177"/>
      <c r="G117" s="196" t="s">
        <v>157</v>
      </c>
      <c r="H117" s="178"/>
      <c r="I117" s="186">
        <v>200</v>
      </c>
      <c r="J117" s="190">
        <f>'Ведомка 2023-2024'!F88</f>
        <v>299721</v>
      </c>
      <c r="K117" s="190">
        <f>'Ведомка 2023-2024'!G88</f>
        <v>299721</v>
      </c>
    </row>
    <row r="118" spans="1:11" ht="44.25" customHeight="1">
      <c r="A118" s="173"/>
      <c r="B118" s="176"/>
      <c r="C118" s="176"/>
      <c r="D118" s="176"/>
      <c r="E118" s="176"/>
      <c r="F118" s="177"/>
      <c r="G118" s="196" t="s">
        <v>384</v>
      </c>
      <c r="H118" s="178" t="s">
        <v>347</v>
      </c>
      <c r="I118" s="186"/>
      <c r="J118" s="190">
        <f>J119</f>
        <v>4613731</v>
      </c>
      <c r="K118" s="193">
        <f>K119</f>
        <v>4613731</v>
      </c>
    </row>
    <row r="119" spans="1:11" ht="26.25" customHeight="1">
      <c r="A119" s="173"/>
      <c r="B119" s="176"/>
      <c r="C119" s="176"/>
      <c r="D119" s="176"/>
      <c r="E119" s="176"/>
      <c r="F119" s="177"/>
      <c r="G119" s="196" t="s">
        <v>157</v>
      </c>
      <c r="H119" s="178"/>
      <c r="I119" s="186">
        <v>200</v>
      </c>
      <c r="J119" s="190">
        <f>'Ведомка 2023-2024'!F86</f>
        <v>4613731</v>
      </c>
      <c r="K119" s="190">
        <f>'Ведомка 2023-2024'!G86</f>
        <v>4613731</v>
      </c>
    </row>
    <row r="120" spans="1:11" ht="15.75">
      <c r="A120" s="173"/>
      <c r="B120" s="669" t="s">
        <v>165</v>
      </c>
      <c r="C120" s="669"/>
      <c r="D120" s="669"/>
      <c r="E120" s="669"/>
      <c r="F120" s="670"/>
      <c r="G120" s="197" t="s">
        <v>166</v>
      </c>
      <c r="H120" s="181" t="s">
        <v>208</v>
      </c>
      <c r="I120" s="185" t="s">
        <v>153</v>
      </c>
      <c r="J120" s="189">
        <f>J121+J123+J127+J129+J131+J133</f>
        <v>7962401.36</v>
      </c>
      <c r="K120" s="189">
        <f>K121+K123+K127+K129+K131+K133</f>
        <v>8030739.36</v>
      </c>
    </row>
    <row r="121" spans="1:11" ht="15.75">
      <c r="A121" s="173"/>
      <c r="B121" s="665" t="s">
        <v>167</v>
      </c>
      <c r="C121" s="665"/>
      <c r="D121" s="665"/>
      <c r="E121" s="665"/>
      <c r="F121" s="666"/>
      <c r="G121" s="196" t="s">
        <v>83</v>
      </c>
      <c r="H121" s="178" t="s">
        <v>209</v>
      </c>
      <c r="I121" s="186" t="s">
        <v>153</v>
      </c>
      <c r="J121" s="190">
        <f>J122</f>
        <v>1041792.36</v>
      </c>
      <c r="K121" s="190">
        <f>K122</f>
        <v>1041792.36</v>
      </c>
    </row>
    <row r="122" spans="1:11" ht="46.5" customHeight="1">
      <c r="A122" s="173"/>
      <c r="B122" s="678">
        <v>500</v>
      </c>
      <c r="C122" s="678"/>
      <c r="D122" s="678"/>
      <c r="E122" s="678"/>
      <c r="F122" s="679"/>
      <c r="G122" s="196" t="s">
        <v>168</v>
      </c>
      <c r="H122" s="178" t="s">
        <v>153</v>
      </c>
      <c r="I122" s="186">
        <v>100</v>
      </c>
      <c r="J122" s="190">
        <f>'Ведомка 2023-2024'!F16</f>
        <v>1041792.36</v>
      </c>
      <c r="K122" s="190">
        <f>'Ведомка 2023-2024'!G16</f>
        <v>1041792.36</v>
      </c>
    </row>
    <row r="123" spans="1:11" ht="15.75">
      <c r="A123" s="173"/>
      <c r="B123" s="667" t="s">
        <v>169</v>
      </c>
      <c r="C123" s="667"/>
      <c r="D123" s="667"/>
      <c r="E123" s="667"/>
      <c r="F123" s="668"/>
      <c r="G123" s="196" t="s">
        <v>89</v>
      </c>
      <c r="H123" s="178" t="s">
        <v>210</v>
      </c>
      <c r="I123" s="186" t="s">
        <v>153</v>
      </c>
      <c r="J123" s="190">
        <f>J124+J125+J126</f>
        <v>6421439</v>
      </c>
      <c r="K123" s="190">
        <f>K124+K125+K126</f>
        <v>6481439</v>
      </c>
    </row>
    <row r="124" spans="1:11" ht="56.25">
      <c r="A124" s="173"/>
      <c r="B124" s="665">
        <v>100</v>
      </c>
      <c r="C124" s="665"/>
      <c r="D124" s="665"/>
      <c r="E124" s="665"/>
      <c r="F124" s="666"/>
      <c r="G124" s="196" t="s">
        <v>168</v>
      </c>
      <c r="H124" s="178" t="s">
        <v>153</v>
      </c>
      <c r="I124" s="186">
        <v>100</v>
      </c>
      <c r="J124" s="190">
        <f>'Ведомка 2023-2024'!F20</f>
        <v>6263368</v>
      </c>
      <c r="K124" s="190">
        <f>'Ведомка 2023-2024'!G20</f>
        <v>6263368</v>
      </c>
    </row>
    <row r="125" spans="1:11" ht="22.5">
      <c r="A125" s="173"/>
      <c r="B125" s="176"/>
      <c r="C125" s="176"/>
      <c r="D125" s="176"/>
      <c r="E125" s="176"/>
      <c r="F125" s="177"/>
      <c r="G125" s="196" t="s">
        <v>157</v>
      </c>
      <c r="H125" s="178" t="s">
        <v>153</v>
      </c>
      <c r="I125" s="186">
        <v>200</v>
      </c>
      <c r="J125" s="190">
        <f>'Ведомка 2023-2024'!F21</f>
        <v>154307</v>
      </c>
      <c r="K125" s="190">
        <f>'Ведомка 2023-2024'!G21</f>
        <v>214307</v>
      </c>
    </row>
    <row r="126" spans="1:11" ht="15.75">
      <c r="A126" s="173"/>
      <c r="B126" s="176"/>
      <c r="C126" s="176"/>
      <c r="D126" s="176"/>
      <c r="E126" s="176"/>
      <c r="F126" s="177"/>
      <c r="G126" s="196" t="s">
        <v>155</v>
      </c>
      <c r="H126" s="178"/>
      <c r="I126" s="186">
        <v>800</v>
      </c>
      <c r="J126" s="190">
        <f>'Ведомка 2023-2024'!F22</f>
        <v>3764</v>
      </c>
      <c r="K126" s="190">
        <f>'Ведомка 2023-2024'!G22</f>
        <v>3764</v>
      </c>
    </row>
    <row r="127" spans="1:11" ht="33.75">
      <c r="A127" s="173"/>
      <c r="B127" s="667" t="s">
        <v>171</v>
      </c>
      <c r="C127" s="667"/>
      <c r="D127" s="667"/>
      <c r="E127" s="667"/>
      <c r="F127" s="668"/>
      <c r="G127" s="196" t="s">
        <v>228</v>
      </c>
      <c r="H127" s="178" t="s">
        <v>212</v>
      </c>
      <c r="I127" s="186" t="s">
        <v>153</v>
      </c>
      <c r="J127" s="190">
        <f>J128</f>
        <v>100000</v>
      </c>
      <c r="K127" s="190">
        <f>K128</f>
        <v>100000</v>
      </c>
    </row>
    <row r="128" spans="1:11" ht="15.75">
      <c r="A128" s="173"/>
      <c r="B128" s="176"/>
      <c r="C128" s="176"/>
      <c r="D128" s="176"/>
      <c r="E128" s="176"/>
      <c r="F128" s="177"/>
      <c r="G128" s="196" t="s">
        <v>155</v>
      </c>
      <c r="H128" s="178"/>
      <c r="I128" s="186">
        <v>800</v>
      </c>
      <c r="J128" s="190">
        <f>'Ведомка 2023-2024'!F25</f>
        <v>100000</v>
      </c>
      <c r="K128" s="190">
        <f>'Ведомка 2023-2024'!G25</f>
        <v>100000</v>
      </c>
    </row>
    <row r="129" spans="1:11" ht="33.75">
      <c r="A129" s="173"/>
      <c r="B129" s="176"/>
      <c r="C129" s="176"/>
      <c r="D129" s="176"/>
      <c r="E129" s="176"/>
      <c r="F129" s="177"/>
      <c r="G129" s="196" t="s">
        <v>214</v>
      </c>
      <c r="H129" s="178" t="s">
        <v>215</v>
      </c>
      <c r="I129" s="186"/>
      <c r="J129" s="190">
        <f>J130</f>
        <v>132552</v>
      </c>
      <c r="K129" s="190">
        <f>K130</f>
        <v>132552</v>
      </c>
    </row>
    <row r="130" spans="1:11" ht="15.75">
      <c r="A130" s="173"/>
      <c r="B130" s="176"/>
      <c r="C130" s="176"/>
      <c r="D130" s="176"/>
      <c r="E130" s="176"/>
      <c r="F130" s="177"/>
      <c r="G130" s="196" t="s">
        <v>154</v>
      </c>
      <c r="H130" s="178"/>
      <c r="I130" s="186">
        <v>300</v>
      </c>
      <c r="J130" s="190">
        <f>'Ведомка 2023-2024'!F168</f>
        <v>132552</v>
      </c>
      <c r="K130" s="190">
        <f>'Ведомка 2023-2024'!G168</f>
        <v>132552</v>
      </c>
    </row>
    <row r="131" spans="1:11" ht="15.75">
      <c r="A131" s="173"/>
      <c r="B131" s="176"/>
      <c r="C131" s="176"/>
      <c r="D131" s="176"/>
      <c r="E131" s="176"/>
      <c r="F131" s="177"/>
      <c r="G131" s="196" t="s">
        <v>132</v>
      </c>
      <c r="H131" s="178" t="s">
        <v>232</v>
      </c>
      <c r="I131" s="186"/>
      <c r="J131" s="190">
        <f>J132</f>
        <v>15000</v>
      </c>
      <c r="K131" s="193">
        <f>K132</f>
        <v>15000</v>
      </c>
    </row>
    <row r="132" spans="1:11" ht="15.75">
      <c r="A132" s="173"/>
      <c r="B132" s="176"/>
      <c r="C132" s="176"/>
      <c r="D132" s="176"/>
      <c r="E132" s="176"/>
      <c r="F132" s="177"/>
      <c r="G132" s="196" t="s">
        <v>154</v>
      </c>
      <c r="H132" s="178"/>
      <c r="I132" s="186">
        <v>300</v>
      </c>
      <c r="J132" s="190">
        <f>'Ведомка 2023-2024'!F177</f>
        <v>15000</v>
      </c>
      <c r="K132" s="190">
        <f>'Ведомка 2023-2024'!G177</f>
        <v>15000</v>
      </c>
    </row>
    <row r="133" spans="1:11" ht="45">
      <c r="A133" s="173"/>
      <c r="B133" s="667" t="s">
        <v>172</v>
      </c>
      <c r="C133" s="667"/>
      <c r="D133" s="667"/>
      <c r="E133" s="667"/>
      <c r="F133" s="668"/>
      <c r="G133" s="196" t="s">
        <v>392</v>
      </c>
      <c r="H133" s="178" t="s">
        <v>213</v>
      </c>
      <c r="I133" s="186" t="s">
        <v>153</v>
      </c>
      <c r="J133" s="202">
        <f>J134</f>
        <v>251618</v>
      </c>
      <c r="K133" s="193">
        <f>K134</f>
        <v>259956</v>
      </c>
    </row>
    <row r="134" spans="1:11" ht="50.25" customHeight="1">
      <c r="A134" s="173"/>
      <c r="B134" s="678"/>
      <c r="C134" s="678"/>
      <c r="D134" s="678"/>
      <c r="E134" s="678"/>
      <c r="F134" s="679"/>
      <c r="G134" s="196" t="s">
        <v>168</v>
      </c>
      <c r="H134" s="178" t="s">
        <v>153</v>
      </c>
      <c r="I134" s="186">
        <v>100</v>
      </c>
      <c r="J134" s="202">
        <f>'Ведомка 2023-2024'!F47</f>
        <v>251618</v>
      </c>
      <c r="K134" s="202">
        <f>'Ведомка 2023-2024'!G47</f>
        <v>259956</v>
      </c>
    </row>
    <row r="135" spans="1:11" ht="19.5" customHeight="1">
      <c r="A135" s="629"/>
      <c r="B135" s="550"/>
      <c r="C135" s="550"/>
      <c r="D135" s="550"/>
      <c r="E135" s="550"/>
      <c r="F135" s="551"/>
      <c r="G135" s="630" t="s">
        <v>536</v>
      </c>
      <c r="H135" s="631"/>
      <c r="I135" s="632"/>
      <c r="J135" s="633">
        <f>'Ведомка 2023-2024'!F178</f>
        <v>1491985</v>
      </c>
      <c r="K135" s="633">
        <f>'Ведомка 2023-2024'!G178</f>
        <v>2773237</v>
      </c>
    </row>
    <row r="136" spans="1:26" s="359" customFormat="1" ht="12.75">
      <c r="A136" s="362"/>
      <c r="B136" s="363"/>
      <c r="C136" s="363"/>
      <c r="D136" s="363"/>
      <c r="E136" s="363"/>
      <c r="F136" s="364"/>
      <c r="G136" s="198" t="s">
        <v>173</v>
      </c>
      <c r="H136" s="365"/>
      <c r="I136" s="198"/>
      <c r="J136" s="367">
        <f>J8+J17+J22+J40+J45+J81+J105+J120+J135</f>
        <v>59931012</v>
      </c>
      <c r="K136" s="367">
        <f>K8+K17+K22+K40+K45+K81+K105+K120+K135</f>
        <v>55784661</v>
      </c>
      <c r="L136" s="465"/>
      <c r="M136" s="466"/>
      <c r="N136" s="466"/>
      <c r="O136" s="466"/>
      <c r="P136" s="466"/>
      <c r="Q136" s="466"/>
      <c r="R136" s="466"/>
      <c r="S136" s="466"/>
      <c r="T136" s="466"/>
      <c r="U136" s="466"/>
      <c r="V136" s="461"/>
      <c r="W136" s="461"/>
      <c r="X136" s="461"/>
      <c r="Y136" s="461"/>
      <c r="Z136" s="461"/>
    </row>
    <row r="137" spans="1:11" ht="12.75">
      <c r="A137" s="167"/>
      <c r="B137" s="179"/>
      <c r="C137" s="179"/>
      <c r="D137" s="179"/>
      <c r="E137" s="179"/>
      <c r="F137" s="179"/>
      <c r="G137" s="199" t="s">
        <v>174</v>
      </c>
      <c r="H137" s="182"/>
      <c r="I137" s="187"/>
      <c r="J137" s="634">
        <f>'ДОХОДЫ 2023-2024'!C28-'РАСХ 2023-2024 по цел.статьям'!J136</f>
        <v>0</v>
      </c>
      <c r="K137" s="634">
        <f>'ДОХОДЫ 2023-2024'!D28-'РАСХ 2023-2024 по цел.статьям'!K136</f>
        <v>0</v>
      </c>
    </row>
  </sheetData>
  <sheetProtection/>
  <mergeCells count="20">
    <mergeCell ref="B133:F133"/>
    <mergeCell ref="B134:F134"/>
    <mergeCell ref="B108:F108"/>
    <mergeCell ref="B120:F120"/>
    <mergeCell ref="B121:F121"/>
    <mergeCell ref="B122:F122"/>
    <mergeCell ref="B123:F123"/>
    <mergeCell ref="B124:F124"/>
    <mergeCell ref="H1:K1"/>
    <mergeCell ref="H2:K2"/>
    <mergeCell ref="H3:K3"/>
    <mergeCell ref="G5:K5"/>
    <mergeCell ref="B8:F8"/>
    <mergeCell ref="B127:F127"/>
    <mergeCell ref="B22:F22"/>
    <mergeCell ref="B82:F82"/>
    <mergeCell ref="B84:F84"/>
    <mergeCell ref="B85:F85"/>
    <mergeCell ref="B105:F105"/>
    <mergeCell ref="B106:F10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H4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8.375" style="0" customWidth="1"/>
    <col min="2" max="2" width="41.625" style="0" customWidth="1"/>
    <col min="3" max="3" width="39.25390625" style="0" customWidth="1"/>
    <col min="4" max="4" width="13.875" style="0" bestFit="1" customWidth="1"/>
    <col min="8" max="8" width="12.75390625" style="0" bestFit="1" customWidth="1"/>
  </cols>
  <sheetData>
    <row r="1" spans="2:4" ht="12.75">
      <c r="B1" s="682" t="s">
        <v>183</v>
      </c>
      <c r="C1" s="660"/>
      <c r="D1" s="222"/>
    </row>
    <row r="2" spans="2:4" ht="12.75">
      <c r="B2" s="682" t="s">
        <v>144</v>
      </c>
      <c r="C2" s="660"/>
      <c r="D2" s="222"/>
    </row>
    <row r="3" spans="1:4" ht="12.75">
      <c r="A3" s="682" t="s">
        <v>540</v>
      </c>
      <c r="B3" s="660"/>
      <c r="C3" s="660"/>
      <c r="D3" s="222"/>
    </row>
    <row r="4" spans="1:3" ht="33" customHeight="1">
      <c r="A4" s="685" t="s">
        <v>350</v>
      </c>
      <c r="B4" s="685"/>
      <c r="C4" s="685"/>
    </row>
    <row r="5" spans="1:3" ht="15.75">
      <c r="A5" s="8"/>
      <c r="B5" s="8"/>
      <c r="C5" s="8"/>
    </row>
    <row r="6" spans="1:3" s="205" customFormat="1" ht="15">
      <c r="A6" s="203"/>
      <c r="B6" s="204"/>
      <c r="C6" s="204"/>
    </row>
    <row r="7" spans="1:3" s="205" customFormat="1" ht="75">
      <c r="A7" s="23" t="s">
        <v>7</v>
      </c>
      <c r="B7" s="206" t="s">
        <v>8</v>
      </c>
      <c r="C7" s="207" t="s">
        <v>354</v>
      </c>
    </row>
    <row r="8" spans="1:8" s="205" customFormat="1" ht="18" customHeight="1">
      <c r="A8" s="208" t="s">
        <v>9</v>
      </c>
      <c r="B8" s="209" t="s">
        <v>10</v>
      </c>
      <c r="C8" s="210">
        <f>C9+C10+C11+C12+C13</f>
        <v>11546154.09</v>
      </c>
      <c r="H8" s="205" t="s">
        <v>259</v>
      </c>
    </row>
    <row r="9" spans="1:8" s="205" customFormat="1" ht="37.5" customHeight="1">
      <c r="A9" s="23" t="s">
        <v>11</v>
      </c>
      <c r="B9" s="211" t="s">
        <v>219</v>
      </c>
      <c r="C9" s="212">
        <f>'Ведомка 2022'!I14</f>
        <v>1340844.7</v>
      </c>
      <c r="H9" s="335">
        <f>9646000-C9-C10-C11</f>
        <v>993544.1899999994</v>
      </c>
    </row>
    <row r="10" spans="1:3" s="205" customFormat="1" ht="61.5" customHeight="1">
      <c r="A10" s="23" t="s">
        <v>16</v>
      </c>
      <c r="B10" s="211" t="s">
        <v>220</v>
      </c>
      <c r="C10" s="212">
        <f>'Ведомка 2022'!I17</f>
        <v>7142083.23</v>
      </c>
    </row>
    <row r="11" spans="1:5" s="205" customFormat="1" ht="48.75" customHeight="1">
      <c r="A11" s="23" t="s">
        <v>184</v>
      </c>
      <c r="B11" s="306" t="s">
        <v>229</v>
      </c>
      <c r="C11" s="212">
        <f>'Ведомка 2022'!I23</f>
        <v>169527.88</v>
      </c>
      <c r="D11" s="335"/>
      <c r="E11" s="205">
        <f>D11/65150</f>
        <v>0</v>
      </c>
    </row>
    <row r="12" spans="1:3" s="205" customFormat="1" ht="15" customHeight="1">
      <c r="A12" s="508" t="s">
        <v>185</v>
      </c>
      <c r="B12" s="510" t="s">
        <v>93</v>
      </c>
      <c r="C12" s="509">
        <f>'Ведомка 2022'!I29</f>
        <v>100000</v>
      </c>
    </row>
    <row r="13" spans="1:3" s="205" customFormat="1" ht="18" customHeight="1">
      <c r="A13" s="23" t="s">
        <v>186</v>
      </c>
      <c r="B13" s="333" t="s">
        <v>23</v>
      </c>
      <c r="C13" s="212">
        <f>'Ведомка 2022'!I33</f>
        <v>2793698.2800000003</v>
      </c>
    </row>
    <row r="14" spans="1:3" s="205" customFormat="1" ht="21" customHeight="1">
      <c r="A14" s="35" t="s">
        <v>24</v>
      </c>
      <c r="B14" s="213" t="s">
        <v>25</v>
      </c>
      <c r="C14" s="214">
        <f>C15</f>
        <v>257217</v>
      </c>
    </row>
    <row r="15" spans="1:3" s="205" customFormat="1" ht="27.75" customHeight="1">
      <c r="A15" s="23" t="s">
        <v>26</v>
      </c>
      <c r="B15" s="211" t="s">
        <v>27</v>
      </c>
      <c r="C15" s="212">
        <f>'Ведомка 2022'!I51</f>
        <v>257217</v>
      </c>
    </row>
    <row r="16" spans="1:3" s="205" customFormat="1" ht="27.75" customHeight="1">
      <c r="A16" s="35" t="s">
        <v>28</v>
      </c>
      <c r="B16" s="213" t="s">
        <v>29</v>
      </c>
      <c r="C16" s="214">
        <f>C17+C18</f>
        <v>290526.48</v>
      </c>
    </row>
    <row r="17" spans="1:3" s="205" customFormat="1" ht="45.75" customHeight="1">
      <c r="A17" s="23" t="s">
        <v>307</v>
      </c>
      <c r="B17" s="211" t="s">
        <v>314</v>
      </c>
      <c r="C17" s="212">
        <f>'Ведомка 2022'!I55</f>
        <v>260226.48</v>
      </c>
    </row>
    <row r="18" spans="1:3" s="205" customFormat="1" ht="32.25" customHeight="1">
      <c r="A18" s="23" t="s">
        <v>32</v>
      </c>
      <c r="B18" s="211" t="s">
        <v>33</v>
      </c>
      <c r="C18" s="212">
        <f>'Ведомка 2022'!I61</f>
        <v>30300</v>
      </c>
    </row>
    <row r="19" spans="1:3" s="205" customFormat="1" ht="29.25" customHeight="1">
      <c r="A19" s="35" t="s">
        <v>34</v>
      </c>
      <c r="B19" s="213" t="s">
        <v>35</v>
      </c>
      <c r="C19" s="214">
        <f>C20</f>
        <v>25609185.07</v>
      </c>
    </row>
    <row r="20" spans="1:3" s="205" customFormat="1" ht="15" customHeight="1">
      <c r="A20" s="215" t="s">
        <v>187</v>
      </c>
      <c r="B20" s="216" t="s">
        <v>188</v>
      </c>
      <c r="C20" s="217">
        <f>'Ведомка 2022'!I80</f>
        <v>25609185.07</v>
      </c>
    </row>
    <row r="21" spans="1:3" s="205" customFormat="1" ht="33.75" customHeight="1">
      <c r="A21" s="35" t="s">
        <v>38</v>
      </c>
      <c r="B21" s="213" t="s">
        <v>39</v>
      </c>
      <c r="C21" s="214">
        <f>C22+C23+C24+C25</f>
        <v>46989294.28</v>
      </c>
    </row>
    <row r="22" spans="1:3" s="205" customFormat="1" ht="18" customHeight="1">
      <c r="A22" s="23" t="s">
        <v>40</v>
      </c>
      <c r="B22" s="211" t="s">
        <v>41</v>
      </c>
      <c r="C22" s="212">
        <f>'Ведомка 2022'!I107</f>
        <v>1115924.72</v>
      </c>
    </row>
    <row r="23" spans="1:3" s="205" customFormat="1" ht="15" customHeight="1">
      <c r="A23" s="23" t="s">
        <v>189</v>
      </c>
      <c r="B23" s="211" t="s">
        <v>190</v>
      </c>
      <c r="C23" s="212">
        <f>'Ведомка 2022'!I115</f>
        <v>659180.1699999999</v>
      </c>
    </row>
    <row r="24" spans="1:3" s="205" customFormat="1" ht="15" customHeight="1">
      <c r="A24" s="23" t="s">
        <v>42</v>
      </c>
      <c r="B24" s="211" t="s">
        <v>43</v>
      </c>
      <c r="C24" s="212">
        <f>'Ведомка 2022'!I126</f>
        <v>30518110.43</v>
      </c>
    </row>
    <row r="25" spans="1:3" s="205" customFormat="1" ht="15" customHeight="1">
      <c r="A25" s="23" t="s">
        <v>44</v>
      </c>
      <c r="B25" s="211" t="s">
        <v>45</v>
      </c>
      <c r="C25" s="212">
        <f>'Ведомка 2022'!I172</f>
        <v>14696078.959999999</v>
      </c>
    </row>
    <row r="26" spans="1:3" s="205" customFormat="1" ht="15" customHeight="1">
      <c r="A26" s="35" t="s">
        <v>46</v>
      </c>
      <c r="B26" s="213" t="s">
        <v>47</v>
      </c>
      <c r="C26" s="214">
        <f>C27</f>
        <v>36000</v>
      </c>
    </row>
    <row r="27" spans="1:3" s="205" customFormat="1" ht="24">
      <c r="A27" s="23" t="s">
        <v>315</v>
      </c>
      <c r="B27" s="211" t="s">
        <v>316</v>
      </c>
      <c r="C27" s="212">
        <f>'Ведомка 2022'!I185</f>
        <v>36000</v>
      </c>
    </row>
    <row r="28" spans="1:3" s="205" customFormat="1" ht="12.75" customHeight="1" hidden="1">
      <c r="A28" s="35" t="s">
        <v>54</v>
      </c>
      <c r="B28" s="218" t="s">
        <v>55</v>
      </c>
      <c r="C28" s="219">
        <v>0</v>
      </c>
    </row>
    <row r="29" spans="1:3" s="205" customFormat="1" ht="0.75" customHeight="1" hidden="1">
      <c r="A29" s="23" t="s">
        <v>56</v>
      </c>
      <c r="B29" s="211" t="s">
        <v>57</v>
      </c>
      <c r="C29" s="212"/>
    </row>
    <row r="30" spans="1:3" s="205" customFormat="1" ht="0.75" customHeight="1" hidden="1">
      <c r="A30" s="23"/>
      <c r="B30" s="211"/>
      <c r="C30" s="212"/>
    </row>
    <row r="31" spans="1:3" s="205" customFormat="1" ht="0.75" customHeight="1">
      <c r="A31" s="23"/>
      <c r="B31" s="439"/>
      <c r="C31" s="212"/>
    </row>
    <row r="32" spans="1:3" s="221" customFormat="1" ht="15">
      <c r="A32" s="347" t="s">
        <v>50</v>
      </c>
      <c r="B32" s="348" t="s">
        <v>261</v>
      </c>
      <c r="C32" s="349">
        <f>C33</f>
        <v>2000000</v>
      </c>
    </row>
    <row r="33" spans="1:3" s="205" customFormat="1" ht="15">
      <c r="A33" s="23" t="s">
        <v>52</v>
      </c>
      <c r="B33" s="211" t="s">
        <v>53</v>
      </c>
      <c r="C33" s="212">
        <f>'Ведомка 2022'!I196</f>
        <v>2000000</v>
      </c>
    </row>
    <row r="34" spans="1:3" s="205" customFormat="1" ht="25.5" customHeight="1">
      <c r="A34" s="35" t="s">
        <v>58</v>
      </c>
      <c r="B34" s="220" t="s">
        <v>59</v>
      </c>
      <c r="C34" s="214">
        <f>C35+C36</f>
        <v>1289935</v>
      </c>
    </row>
    <row r="35" spans="1:3" s="205" customFormat="1" ht="20.25" customHeight="1">
      <c r="A35" s="23" t="s">
        <v>60</v>
      </c>
      <c r="B35" s="211" t="s">
        <v>61</v>
      </c>
      <c r="C35" s="212">
        <f>'Ведомка 2022'!I202</f>
        <v>133281</v>
      </c>
    </row>
    <row r="36" spans="1:3" s="205" customFormat="1" ht="15.75" customHeight="1">
      <c r="A36" s="23" t="s">
        <v>62</v>
      </c>
      <c r="B36" s="211" t="s">
        <v>63</v>
      </c>
      <c r="C36" s="212">
        <f>'Ведомка 2022'!I206</f>
        <v>1156654</v>
      </c>
    </row>
    <row r="37" spans="1:4" s="205" customFormat="1" ht="14.25">
      <c r="A37" s="686" t="s">
        <v>68</v>
      </c>
      <c r="B37" s="686"/>
      <c r="C37" s="214">
        <f>C8+C14+C16+C19+C21+C26+C32+C34</f>
        <v>88018311.92</v>
      </c>
      <c r="D37" s="335"/>
    </row>
    <row r="38" spans="1:3" s="205" customFormat="1" ht="22.5" customHeight="1">
      <c r="A38" s="683" t="s">
        <v>72</v>
      </c>
      <c r="B38" s="683"/>
      <c r="C38" s="350">
        <f>'ДОХОДЫ 2022'!C44-'РАЗДЕЛЫ И ПОДРАЗДЕЛЫ 2022'!C37</f>
        <v>-10639864.799999997</v>
      </c>
    </row>
    <row r="39" s="205" customFormat="1" ht="14.25"/>
    <row r="40" s="205" customFormat="1" ht="14.25"/>
    <row r="41" spans="2:3" s="205" customFormat="1" ht="15">
      <c r="B41" s="684"/>
      <c r="C41" s="684"/>
    </row>
    <row r="42" s="205" customFormat="1" ht="14.25"/>
    <row r="43" spans="1:3" s="205" customFormat="1" ht="14.25">
      <c r="A43"/>
      <c r="B43"/>
      <c r="C43"/>
    </row>
    <row r="44" spans="1:3" s="205" customFormat="1" ht="14.25">
      <c r="A44"/>
      <c r="B44"/>
      <c r="C44"/>
    </row>
  </sheetData>
  <sheetProtection/>
  <mergeCells count="7">
    <mergeCell ref="A3:C3"/>
    <mergeCell ref="B1:C1"/>
    <mergeCell ref="B2:C2"/>
    <mergeCell ref="A38:B38"/>
    <mergeCell ref="B41:C41"/>
    <mergeCell ref="A4:C4"/>
    <mergeCell ref="A37:B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25">
      <selection activeCell="C37" sqref="C37"/>
    </sheetView>
  </sheetViews>
  <sheetFormatPr defaultColWidth="11.875" defaultRowHeight="12.75"/>
  <cols>
    <col min="1" max="1" width="12.00390625" style="4" customWidth="1"/>
    <col min="2" max="2" width="73.375" style="5" customWidth="1"/>
    <col min="3" max="3" width="13.625" style="6" customWidth="1"/>
    <col min="4" max="4" width="13.875" style="6" customWidth="1"/>
    <col min="5" max="5" width="13.00390625" style="6" customWidth="1"/>
    <col min="6" max="6" width="12.625" style="7" customWidth="1"/>
    <col min="7" max="7" width="0" style="7" hidden="1" customWidth="1"/>
    <col min="8" max="16384" width="11.875" style="7" customWidth="1"/>
  </cols>
  <sheetData>
    <row r="1" spans="1:6" s="1" customFormat="1" ht="15.75">
      <c r="A1" s="8"/>
      <c r="B1" s="671" t="s">
        <v>2</v>
      </c>
      <c r="C1" s="671"/>
      <c r="D1" s="671"/>
      <c r="E1" s="671"/>
      <c r="F1" s="8"/>
    </row>
    <row r="2" spans="1:6" s="1" customFormat="1" ht="15.75">
      <c r="A2" s="8"/>
      <c r="B2" s="671" t="s">
        <v>3</v>
      </c>
      <c r="C2" s="671"/>
      <c r="D2" s="671"/>
      <c r="E2" s="671"/>
      <c r="F2" s="8"/>
    </row>
    <row r="3" spans="1:6" s="5" customFormat="1" ht="15.75">
      <c r="A3" s="8"/>
      <c r="B3" s="671" t="s">
        <v>4</v>
      </c>
      <c r="C3" s="671"/>
      <c r="D3" s="671"/>
      <c r="E3" s="671"/>
      <c r="F3" s="8"/>
    </row>
    <row r="4" spans="1:6" s="5" customFormat="1" ht="63.75" customHeight="1">
      <c r="A4" s="685" t="s">
        <v>5</v>
      </c>
      <c r="B4" s="685"/>
      <c r="C4" s="685"/>
      <c r="D4" s="685"/>
      <c r="E4" s="685"/>
      <c r="F4" s="8"/>
    </row>
    <row r="5" spans="1:6" s="5" customFormat="1" ht="7.5" customHeight="1">
      <c r="A5" s="8"/>
      <c r="B5" s="8"/>
      <c r="C5" s="8"/>
      <c r="D5" s="8"/>
      <c r="E5" s="8"/>
      <c r="F5" s="8"/>
    </row>
    <row r="6" spans="1:8" s="5" customFormat="1" ht="13.5" customHeight="1">
      <c r="A6" s="9"/>
      <c r="E6" s="10" t="s">
        <v>6</v>
      </c>
      <c r="H6" s="10"/>
    </row>
    <row r="7" spans="1:8" s="16" customFormat="1" ht="42.75" customHeight="1">
      <c r="A7" s="11" t="s">
        <v>7</v>
      </c>
      <c r="B7" s="12" t="s">
        <v>8</v>
      </c>
      <c r="C7" s="13">
        <v>2011</v>
      </c>
      <c r="D7" s="13">
        <v>2012</v>
      </c>
      <c r="E7" s="13">
        <v>2013</v>
      </c>
      <c r="F7" s="14"/>
      <c r="G7" s="15"/>
      <c r="H7" s="14"/>
    </row>
    <row r="8" spans="1:8" s="22" customFormat="1" ht="15.75">
      <c r="A8" s="17" t="s">
        <v>9</v>
      </c>
      <c r="B8" s="18" t="s">
        <v>10</v>
      </c>
      <c r="C8" s="19">
        <f>C9+C11+C12+C13+C14+C15</f>
        <v>4162</v>
      </c>
      <c r="D8" s="19">
        <f>D9+D11+D12+D13+D14+D15</f>
        <v>4557.3</v>
      </c>
      <c r="E8" s="19">
        <f>E9+E11+E12+E13+E14+E15</f>
        <v>5027.1</v>
      </c>
      <c r="F8" s="20"/>
      <c r="G8" s="21"/>
      <c r="H8" s="20"/>
    </row>
    <row r="9" spans="1:8" s="28" customFormat="1" ht="30">
      <c r="A9" s="23" t="s">
        <v>11</v>
      </c>
      <c r="B9" s="24" t="s">
        <v>12</v>
      </c>
      <c r="C9" s="25">
        <v>685.7</v>
      </c>
      <c r="D9" s="25">
        <v>765.3</v>
      </c>
      <c r="E9" s="25">
        <v>857.1</v>
      </c>
      <c r="F9" s="26"/>
      <c r="G9" s="27"/>
      <c r="H9" s="26"/>
    </row>
    <row r="10" spans="1:8" s="34" customFormat="1" ht="30" hidden="1">
      <c r="A10" s="29" t="s">
        <v>13</v>
      </c>
      <c r="B10" s="30" t="s">
        <v>14</v>
      </c>
      <c r="C10" s="31"/>
      <c r="D10" s="31"/>
      <c r="E10" s="31"/>
      <c r="F10" s="32"/>
      <c r="G10" s="33"/>
      <c r="H10" s="32"/>
    </row>
    <row r="11" spans="1:8" s="28" customFormat="1" ht="45">
      <c r="A11" s="23" t="s">
        <v>13</v>
      </c>
      <c r="B11" s="24" t="s">
        <v>15</v>
      </c>
      <c r="C11" s="25">
        <v>168</v>
      </c>
      <c r="D11" s="25">
        <v>168</v>
      </c>
      <c r="E11" s="25">
        <v>168</v>
      </c>
      <c r="F11" s="26"/>
      <c r="G11" s="27"/>
      <c r="H11" s="26"/>
    </row>
    <row r="12" spans="1:8" s="28" customFormat="1" ht="45">
      <c r="A12" s="23" t="s">
        <v>16</v>
      </c>
      <c r="B12" s="24" t="s">
        <v>17</v>
      </c>
      <c r="C12" s="25">
        <v>3108.3</v>
      </c>
      <c r="D12" s="25">
        <v>3424</v>
      </c>
      <c r="E12" s="25">
        <v>3802</v>
      </c>
      <c r="F12" s="26"/>
      <c r="G12" s="27"/>
      <c r="H12" s="26"/>
    </row>
    <row r="13" spans="1:8" s="28" customFormat="1" ht="15">
      <c r="A13" s="23" t="s">
        <v>18</v>
      </c>
      <c r="B13" s="24" t="s">
        <v>19</v>
      </c>
      <c r="C13" s="25"/>
      <c r="D13" s="25"/>
      <c r="E13" s="25"/>
      <c r="F13" s="26"/>
      <c r="G13" s="27"/>
      <c r="H13" s="26"/>
    </row>
    <row r="14" spans="1:8" s="28" customFormat="1" ht="15.75" customHeight="1">
      <c r="A14" s="23" t="s">
        <v>20</v>
      </c>
      <c r="B14" s="24" t="s">
        <v>21</v>
      </c>
      <c r="C14" s="25">
        <v>200</v>
      </c>
      <c r="D14" s="25">
        <v>200</v>
      </c>
      <c r="E14" s="25">
        <v>200</v>
      </c>
      <c r="F14" s="26"/>
      <c r="G14" s="27"/>
      <c r="H14" s="26"/>
    </row>
    <row r="15" spans="1:8" s="28" customFormat="1" ht="16.5" customHeight="1">
      <c r="A15" s="23" t="s">
        <v>22</v>
      </c>
      <c r="B15" s="24" t="s">
        <v>23</v>
      </c>
      <c r="C15" s="25"/>
      <c r="D15" s="25"/>
      <c r="E15" s="25"/>
      <c r="F15" s="26"/>
      <c r="G15" s="27"/>
      <c r="H15" s="26"/>
    </row>
    <row r="16" spans="1:8" s="39" customFormat="1" ht="14.25">
      <c r="A16" s="35" t="s">
        <v>24</v>
      </c>
      <c r="B16" s="36" t="s">
        <v>25</v>
      </c>
      <c r="C16" s="37">
        <f>C17</f>
        <v>308</v>
      </c>
      <c r="D16" s="37">
        <f>D17</f>
        <v>316</v>
      </c>
      <c r="E16" s="37">
        <f>E17</f>
        <v>316</v>
      </c>
      <c r="F16" s="38"/>
      <c r="G16" s="38"/>
      <c r="H16" s="38"/>
    </row>
    <row r="17" spans="1:8" s="28" customFormat="1" ht="15">
      <c r="A17" s="23" t="s">
        <v>26</v>
      </c>
      <c r="B17" s="24" t="s">
        <v>27</v>
      </c>
      <c r="C17" s="25">
        <v>308</v>
      </c>
      <c r="D17" s="25">
        <v>316</v>
      </c>
      <c r="E17" s="25">
        <v>316</v>
      </c>
      <c r="F17" s="40"/>
      <c r="G17" s="41"/>
      <c r="H17" s="40"/>
    </row>
    <row r="18" spans="1:8" s="39" customFormat="1" ht="14.25">
      <c r="A18" s="35" t="s">
        <v>28</v>
      </c>
      <c r="B18" s="36" t="s">
        <v>29</v>
      </c>
      <c r="C18" s="37">
        <f>C19</f>
        <v>550</v>
      </c>
      <c r="D18" s="37">
        <f>D19</f>
        <v>550</v>
      </c>
      <c r="E18" s="37">
        <f>E19</f>
        <v>550</v>
      </c>
      <c r="F18" s="38"/>
      <c r="G18" s="38"/>
      <c r="H18" s="38"/>
    </row>
    <row r="19" spans="1:8" s="28" customFormat="1" ht="48.75" customHeight="1">
      <c r="A19" s="23" t="s">
        <v>30</v>
      </c>
      <c r="B19" s="24" t="s">
        <v>31</v>
      </c>
      <c r="C19" s="25">
        <v>550</v>
      </c>
      <c r="D19" s="25">
        <v>550</v>
      </c>
      <c r="E19" s="25">
        <v>550</v>
      </c>
      <c r="F19" s="26"/>
      <c r="G19" s="27"/>
      <c r="H19" s="26"/>
    </row>
    <row r="20" spans="1:8" s="28" customFormat="1" ht="36" customHeight="1">
      <c r="A20" s="23" t="s">
        <v>32</v>
      </c>
      <c r="B20" s="24" t="s">
        <v>33</v>
      </c>
      <c r="C20" s="25"/>
      <c r="D20" s="25"/>
      <c r="E20" s="25"/>
      <c r="F20" s="26"/>
      <c r="G20" s="27"/>
      <c r="H20" s="26"/>
    </row>
    <row r="21" spans="1:8" s="39" customFormat="1" ht="14.25">
      <c r="A21" s="35" t="s">
        <v>34</v>
      </c>
      <c r="B21" s="36" t="s">
        <v>35</v>
      </c>
      <c r="C21" s="37">
        <f>C22</f>
        <v>100</v>
      </c>
      <c r="D21" s="37">
        <f>D22</f>
        <v>100</v>
      </c>
      <c r="E21" s="37">
        <f>E22</f>
        <v>100</v>
      </c>
      <c r="F21" s="38"/>
      <c r="G21" s="38"/>
      <c r="H21" s="38"/>
    </row>
    <row r="22" spans="1:8" s="28" customFormat="1" ht="15">
      <c r="A22" s="23" t="s">
        <v>36</v>
      </c>
      <c r="B22" s="24" t="s">
        <v>37</v>
      </c>
      <c r="C22" s="25">
        <v>100</v>
      </c>
      <c r="D22" s="25">
        <v>100</v>
      </c>
      <c r="E22" s="25">
        <v>100</v>
      </c>
      <c r="F22" s="40"/>
      <c r="G22" s="41"/>
      <c r="H22" s="40"/>
    </row>
    <row r="23" spans="1:8" s="39" customFormat="1" ht="14.25">
      <c r="A23" s="35" t="s">
        <v>38</v>
      </c>
      <c r="B23" s="36" t="s">
        <v>39</v>
      </c>
      <c r="C23" s="42">
        <f>C24+C25+C26</f>
        <v>11689.470700000002</v>
      </c>
      <c r="D23" s="37">
        <f>D24+D25+D26</f>
        <v>11315.4</v>
      </c>
      <c r="E23" s="37">
        <f>E24+E25+E26</f>
        <v>12198.5</v>
      </c>
      <c r="F23" s="38"/>
      <c r="G23" s="38"/>
      <c r="H23" s="38"/>
    </row>
    <row r="24" spans="1:8" s="28" customFormat="1" ht="15">
      <c r="A24" s="23" t="s">
        <v>40</v>
      </c>
      <c r="B24" s="24" t="s">
        <v>41</v>
      </c>
      <c r="C24" s="25">
        <v>1256</v>
      </c>
      <c r="D24" s="25">
        <v>1160</v>
      </c>
      <c r="E24" s="25">
        <v>1160</v>
      </c>
      <c r="F24" s="26"/>
      <c r="G24" s="27"/>
      <c r="H24" s="26"/>
    </row>
    <row r="25" spans="1:8" s="28" customFormat="1" ht="15">
      <c r="A25" s="23" t="s">
        <v>42</v>
      </c>
      <c r="B25" s="24" t="s">
        <v>43</v>
      </c>
      <c r="C25" s="43">
        <v>7249.7707</v>
      </c>
      <c r="D25" s="25">
        <v>6781.4</v>
      </c>
      <c r="E25" s="25">
        <v>7384.5</v>
      </c>
      <c r="F25" s="26"/>
      <c r="G25" s="27"/>
      <c r="H25" s="26"/>
    </row>
    <row r="26" spans="1:8" s="28" customFormat="1" ht="15">
      <c r="A26" s="23" t="s">
        <v>44</v>
      </c>
      <c r="B26" s="24" t="s">
        <v>45</v>
      </c>
      <c r="C26" s="25">
        <v>3183.7</v>
      </c>
      <c r="D26" s="25">
        <v>3374</v>
      </c>
      <c r="E26" s="25">
        <v>3654</v>
      </c>
      <c r="F26" s="26"/>
      <c r="G26" s="27"/>
      <c r="H26" s="26"/>
    </row>
    <row r="27" spans="1:8" s="28" customFormat="1" ht="15">
      <c r="A27" s="35" t="s">
        <v>46</v>
      </c>
      <c r="B27" s="44" t="s">
        <v>47</v>
      </c>
      <c r="C27" s="37">
        <f>C28</f>
        <v>50</v>
      </c>
      <c r="D27" s="37">
        <f>D28</f>
        <v>50</v>
      </c>
      <c r="E27" s="37">
        <f>E28</f>
        <v>50</v>
      </c>
      <c r="F27" s="38"/>
      <c r="G27" s="41"/>
      <c r="H27" s="38"/>
    </row>
    <row r="28" spans="1:8" s="28" customFormat="1" ht="15">
      <c r="A28" s="23" t="s">
        <v>48</v>
      </c>
      <c r="B28" s="24" t="s">
        <v>49</v>
      </c>
      <c r="C28" s="25">
        <v>50</v>
      </c>
      <c r="D28" s="25">
        <v>50</v>
      </c>
      <c r="E28" s="25">
        <v>50</v>
      </c>
      <c r="F28" s="40"/>
      <c r="G28" s="41"/>
      <c r="H28" s="40"/>
    </row>
    <row r="29" spans="1:8" s="39" customFormat="1" ht="14.25">
      <c r="A29" s="35" t="s">
        <v>50</v>
      </c>
      <c r="B29" s="44" t="s">
        <v>51</v>
      </c>
      <c r="C29" s="37">
        <f>C30</f>
        <v>8596.8</v>
      </c>
      <c r="D29" s="37">
        <f>D30</f>
        <v>8747.3</v>
      </c>
      <c r="E29" s="37">
        <f>E30</f>
        <v>9434.4</v>
      </c>
      <c r="F29" s="38"/>
      <c r="G29" s="38"/>
      <c r="H29" s="38"/>
    </row>
    <row r="30" spans="1:8" s="28" customFormat="1" ht="31.5" customHeight="1">
      <c r="A30" s="23" t="s">
        <v>52</v>
      </c>
      <c r="B30" s="24" t="s">
        <v>53</v>
      </c>
      <c r="C30" s="25">
        <v>8596.8</v>
      </c>
      <c r="D30" s="25">
        <v>8747.3</v>
      </c>
      <c r="E30" s="25">
        <v>9434.4</v>
      </c>
      <c r="F30" s="40"/>
      <c r="G30" s="41"/>
      <c r="H30" s="40"/>
    </row>
    <row r="31" spans="1:8" s="39" customFormat="1" ht="14.25">
      <c r="A31" s="35" t="s">
        <v>54</v>
      </c>
      <c r="B31" s="44" t="s">
        <v>55</v>
      </c>
      <c r="C31" s="37">
        <f>C32</f>
        <v>10</v>
      </c>
      <c r="D31" s="37">
        <f>D32</f>
        <v>50</v>
      </c>
      <c r="E31" s="37">
        <f>E32</f>
        <v>100</v>
      </c>
      <c r="F31" s="38"/>
      <c r="G31" s="38"/>
      <c r="H31" s="38"/>
    </row>
    <row r="32" spans="1:8" s="28" customFormat="1" ht="15">
      <c r="A32" s="23" t="s">
        <v>56</v>
      </c>
      <c r="B32" s="24" t="s">
        <v>57</v>
      </c>
      <c r="C32" s="25">
        <v>10</v>
      </c>
      <c r="D32" s="25">
        <v>50</v>
      </c>
      <c r="E32" s="25">
        <v>100</v>
      </c>
      <c r="F32" s="40"/>
      <c r="G32" s="41"/>
      <c r="H32" s="40"/>
    </row>
    <row r="33" spans="1:8" s="28" customFormat="1" ht="15">
      <c r="A33" s="35" t="s">
        <v>58</v>
      </c>
      <c r="B33" s="45" t="s">
        <v>59</v>
      </c>
      <c r="C33" s="37">
        <f>C34+C35</f>
        <v>32</v>
      </c>
      <c r="D33" s="37">
        <f>D34+D35</f>
        <v>32</v>
      </c>
      <c r="E33" s="37">
        <f>E34+E35</f>
        <v>32</v>
      </c>
      <c r="F33" s="40"/>
      <c r="G33" s="41"/>
      <c r="H33" s="40"/>
    </row>
    <row r="34" spans="1:8" s="28" customFormat="1" ht="15">
      <c r="A34" s="23" t="s">
        <v>60</v>
      </c>
      <c r="B34" s="24" t="s">
        <v>61</v>
      </c>
      <c r="C34" s="25">
        <v>22</v>
      </c>
      <c r="D34" s="25">
        <v>22</v>
      </c>
      <c r="E34" s="25">
        <v>22</v>
      </c>
      <c r="F34" s="40"/>
      <c r="G34" s="41"/>
      <c r="H34" s="40"/>
    </row>
    <row r="35" spans="1:8" s="28" customFormat="1" ht="15.75" customHeight="1">
      <c r="A35" s="23" t="s">
        <v>62</v>
      </c>
      <c r="B35" s="24" t="s">
        <v>63</v>
      </c>
      <c r="C35" s="25">
        <v>10</v>
      </c>
      <c r="D35" s="25">
        <v>10</v>
      </c>
      <c r="E35" s="25">
        <v>10</v>
      </c>
      <c r="F35" s="40"/>
      <c r="G35" s="41"/>
      <c r="H35" s="40"/>
    </row>
    <row r="36" spans="1:8" s="39" customFormat="1" ht="14.25">
      <c r="A36" s="35" t="s">
        <v>64</v>
      </c>
      <c r="B36" s="44" t="s">
        <v>65</v>
      </c>
      <c r="C36" s="37">
        <v>1300</v>
      </c>
      <c r="D36" s="37">
        <f>D37+D38</f>
        <v>1413</v>
      </c>
      <c r="E36" s="37">
        <f>E37+E38</f>
        <v>1300</v>
      </c>
      <c r="F36" s="38"/>
      <c r="G36" s="38"/>
      <c r="H36" s="38"/>
    </row>
    <row r="37" spans="1:8" s="28" customFormat="1" ht="15.75" customHeight="1">
      <c r="A37" s="23" t="s">
        <v>66</v>
      </c>
      <c r="B37" s="24" t="s">
        <v>67</v>
      </c>
      <c r="C37" s="25"/>
      <c r="D37" s="25"/>
      <c r="E37" s="25"/>
      <c r="F37" s="40"/>
      <c r="G37" s="41"/>
      <c r="H37" s="40"/>
    </row>
    <row r="38" spans="1:8" s="28" customFormat="1" ht="15.75" customHeight="1">
      <c r="A38" s="46" t="s">
        <v>64</v>
      </c>
      <c r="B38" s="47" t="s">
        <v>65</v>
      </c>
      <c r="C38" s="25">
        <v>0</v>
      </c>
      <c r="D38" s="25">
        <v>1413</v>
      </c>
      <c r="E38" s="25">
        <v>1300</v>
      </c>
      <c r="F38" s="40"/>
      <c r="G38" s="41"/>
      <c r="H38" s="40"/>
    </row>
    <row r="39" spans="1:8" s="39" customFormat="1" ht="14.25">
      <c r="A39" s="686" t="s">
        <v>68</v>
      </c>
      <c r="B39" s="686"/>
      <c r="C39" s="42">
        <f>C8+C16+C18+C21+C23+C27+C29+C31+C33+C36</f>
        <v>26798.2707</v>
      </c>
      <c r="D39" s="37">
        <f>D8+D16+D18+D21+D23+D27+D29+D31+D33+D36</f>
        <v>27131</v>
      </c>
      <c r="E39" s="37">
        <f>E8+E16+E18+E21+E23+E27+E29+E31+E33+E36</f>
        <v>29108</v>
      </c>
      <c r="F39" s="38"/>
      <c r="G39" s="38"/>
      <c r="H39" s="38"/>
    </row>
    <row r="40" spans="1:8" s="51" customFormat="1" ht="14.25">
      <c r="A40" s="48"/>
      <c r="B40" s="49"/>
      <c r="C40" s="50"/>
      <c r="D40" s="50"/>
      <c r="E40" s="50"/>
      <c r="F40" s="38"/>
      <c r="G40" s="38"/>
      <c r="H40" s="38"/>
    </row>
    <row r="41" spans="1:8" s="51" customFormat="1" ht="35.25" customHeight="1">
      <c r="A41" s="690" t="s">
        <v>69</v>
      </c>
      <c r="B41" s="690"/>
      <c r="C41" s="52">
        <v>400.80263</v>
      </c>
      <c r="D41" s="50">
        <v>600</v>
      </c>
      <c r="E41" s="50">
        <v>600</v>
      </c>
      <c r="F41" s="38"/>
      <c r="G41" s="38"/>
      <c r="H41" s="38"/>
    </row>
    <row r="42" spans="1:8" s="51" customFormat="1" ht="35.25" customHeight="1">
      <c r="A42" s="688" t="s">
        <v>70</v>
      </c>
      <c r="B42" s="688"/>
      <c r="C42" s="50"/>
      <c r="D42" s="50">
        <f>C39*2.5/100</f>
        <v>669.9567675</v>
      </c>
      <c r="E42" s="50">
        <f>D39*5/100</f>
        <v>1356.55</v>
      </c>
      <c r="F42" s="38"/>
      <c r="G42" s="38"/>
      <c r="H42" s="38"/>
    </row>
    <row r="43" spans="1:8" s="51" customFormat="1" ht="14.25">
      <c r="A43" s="53" t="s">
        <v>71</v>
      </c>
      <c r="B43" s="54"/>
      <c r="C43" s="55">
        <f>C39+C41</f>
        <v>27199.07333</v>
      </c>
      <c r="D43" s="56">
        <f>D39+D41</f>
        <v>27731</v>
      </c>
      <c r="E43" s="56">
        <f>E39+E41</f>
        <v>29708</v>
      </c>
      <c r="F43" s="38"/>
      <c r="G43" s="38"/>
      <c r="H43" s="38"/>
    </row>
    <row r="44" spans="1:8" s="39" customFormat="1" ht="14.25">
      <c r="A44" s="689" t="s">
        <v>72</v>
      </c>
      <c r="B44" s="689"/>
      <c r="C44" s="57" t="e">
        <f>#REF!-Приложение2!C39</f>
        <v>#REF!</v>
      </c>
      <c r="D44" s="58" t="e">
        <f>#REF!-Приложение2!D39</f>
        <v>#REF!</v>
      </c>
      <c r="E44" s="58" t="e">
        <f>#REF!-Приложение2!E39</f>
        <v>#REF!</v>
      </c>
      <c r="F44" s="59"/>
      <c r="G44" s="60"/>
      <c r="H44" s="59"/>
    </row>
    <row r="45" spans="3:8" ht="15.75">
      <c r="C45" s="61"/>
      <c r="D45" s="61"/>
      <c r="E45" s="61"/>
      <c r="F45" s="62"/>
      <c r="G45" s="62"/>
      <c r="H45" s="62"/>
    </row>
    <row r="46" spans="3:8" ht="15.75">
      <c r="C46" s="61"/>
      <c r="D46" s="61"/>
      <c r="E46" s="61"/>
      <c r="F46" s="62"/>
      <c r="G46" s="62"/>
      <c r="H46" s="62"/>
    </row>
    <row r="47" spans="3:8" ht="15.75">
      <c r="C47" s="61"/>
      <c r="D47" s="61"/>
      <c r="E47" s="61"/>
      <c r="F47" s="62"/>
      <c r="G47" s="62"/>
      <c r="H47" s="62"/>
    </row>
    <row r="49" spans="1:5" ht="15.75">
      <c r="A49" s="687"/>
      <c r="B49" s="687"/>
      <c r="C49" s="687"/>
      <c r="D49" s="687"/>
      <c r="E49" s="687"/>
    </row>
    <row r="50" spans="1:5" ht="15.75">
      <c r="A50" s="687"/>
      <c r="B50" s="687"/>
      <c r="C50" s="687"/>
      <c r="D50" s="687"/>
      <c r="E50" s="687"/>
    </row>
    <row r="51" spans="1:5" ht="15.75">
      <c r="A51" s="687"/>
      <c r="B51" s="687"/>
      <c r="C51" s="687"/>
      <c r="D51" s="687"/>
      <c r="E51" s="687"/>
    </row>
    <row r="52" spans="1:5" ht="15.75">
      <c r="A52" s="687"/>
      <c r="B52" s="687"/>
      <c r="C52" s="687"/>
      <c r="D52" s="687"/>
      <c r="E52" s="687"/>
    </row>
    <row r="53" spans="1:5" ht="15.75">
      <c r="A53" s="687"/>
      <c r="B53" s="687"/>
      <c r="C53" s="687"/>
      <c r="D53" s="687"/>
      <c r="E53" s="687"/>
    </row>
  </sheetData>
  <sheetProtection/>
  <mergeCells count="13">
    <mergeCell ref="B1:E1"/>
    <mergeCell ref="B2:E2"/>
    <mergeCell ref="B3:E3"/>
    <mergeCell ref="A4:E4"/>
    <mergeCell ref="A39:B39"/>
    <mergeCell ref="A41:B41"/>
    <mergeCell ref="A53:E53"/>
    <mergeCell ref="A42:B42"/>
    <mergeCell ref="A44:B44"/>
    <mergeCell ref="A49:E49"/>
    <mergeCell ref="A50:E50"/>
    <mergeCell ref="A51:E51"/>
    <mergeCell ref="A52:E52"/>
  </mergeCells>
  <printOptions/>
  <pageMargins left="0.5902777777777778" right="0.19652777777777777" top="0.19652777777777777" bottom="0.31527777777777777" header="0.5118055555555556" footer="0.5118055555555556"/>
  <pageSetup horizontalDpi="300" verticalDpi="300" orientation="portrait" paperSize="9" scale="105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213"/>
  <sheetViews>
    <sheetView zoomScalePageLayoutView="0" workbookViewId="0" topLeftCell="A80">
      <selection activeCell="A1" sqref="A1"/>
    </sheetView>
  </sheetViews>
  <sheetFormatPr defaultColWidth="9.00390625" defaultRowHeight="12.75"/>
  <cols>
    <col min="1" max="1" width="42.375" style="63" customWidth="1"/>
    <col min="2" max="2" width="9.875" style="64" customWidth="1"/>
    <col min="3" max="4" width="12.125" style="64" customWidth="1"/>
    <col min="5" max="5" width="5.25390625" style="64" customWidth="1"/>
    <col min="6" max="6" width="14.125" style="65" customWidth="1"/>
    <col min="7" max="7" width="10.25390625" style="66" customWidth="1"/>
    <col min="8" max="8" width="11.00390625" style="67" customWidth="1"/>
    <col min="9" max="18" width="9.125" style="67" customWidth="1"/>
    <col min="19" max="16384" width="9.125" style="63" customWidth="1"/>
  </cols>
  <sheetData>
    <row r="1" spans="1:31" s="72" customFormat="1" ht="15.75">
      <c r="A1" s="68"/>
      <c r="B1" s="69"/>
      <c r="C1" s="69"/>
      <c r="D1" s="68"/>
      <c r="E1" s="692" t="s">
        <v>73</v>
      </c>
      <c r="F1" s="692"/>
      <c r="G1" s="692"/>
      <c r="H1" s="692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</row>
    <row r="2" spans="1:31" s="72" customFormat="1" ht="15.75" customHeight="1">
      <c r="A2" s="693" t="s">
        <v>3</v>
      </c>
      <c r="B2" s="693"/>
      <c r="C2" s="693"/>
      <c r="D2" s="693"/>
      <c r="E2" s="693"/>
      <c r="F2" s="693"/>
      <c r="G2" s="693"/>
      <c r="H2" s="693"/>
      <c r="I2" s="70"/>
      <c r="J2" s="70"/>
      <c r="K2" s="70"/>
      <c r="L2" s="70"/>
      <c r="M2" s="70"/>
      <c r="N2" s="70"/>
      <c r="O2" s="70"/>
      <c r="P2" s="70"/>
      <c r="Q2" s="70"/>
      <c r="R2" s="70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</row>
    <row r="3" spans="1:31" s="72" customFormat="1" ht="15.75">
      <c r="A3" s="693" t="s">
        <v>74</v>
      </c>
      <c r="B3" s="693"/>
      <c r="C3" s="693"/>
      <c r="D3" s="693"/>
      <c r="E3" s="693"/>
      <c r="F3" s="693"/>
      <c r="G3" s="693"/>
      <c r="H3" s="693"/>
      <c r="I3" s="70"/>
      <c r="J3" s="70"/>
      <c r="K3" s="70"/>
      <c r="L3" s="70"/>
      <c r="M3" s="70"/>
      <c r="N3" s="70"/>
      <c r="O3" s="70"/>
      <c r="P3" s="70"/>
      <c r="Q3" s="70"/>
      <c r="R3" s="70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</row>
    <row r="4" spans="1:31" s="72" customFormat="1" ht="15.75">
      <c r="A4" s="694"/>
      <c r="B4" s="694"/>
      <c r="C4" s="694"/>
      <c r="D4" s="694"/>
      <c r="E4" s="694"/>
      <c r="F4" s="694"/>
      <c r="G4" s="73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</row>
    <row r="5" spans="1:6" ht="36" customHeight="1">
      <c r="A5" s="691" t="s">
        <v>75</v>
      </c>
      <c r="B5" s="691"/>
      <c r="C5" s="691"/>
      <c r="D5" s="691"/>
      <c r="E5" s="691"/>
      <c r="F5" s="691"/>
    </row>
    <row r="6" ht="15.75">
      <c r="H6" s="67" t="s">
        <v>76</v>
      </c>
    </row>
    <row r="7" spans="1:18" s="78" customFormat="1" ht="36" customHeight="1">
      <c r="A7" s="74" t="s">
        <v>8</v>
      </c>
      <c r="B7" s="75" t="s">
        <v>77</v>
      </c>
      <c r="C7" s="75" t="s">
        <v>78</v>
      </c>
      <c r="D7" s="75" t="s">
        <v>79</v>
      </c>
      <c r="E7" s="75" t="s">
        <v>80</v>
      </c>
      <c r="F7" s="76">
        <v>2011</v>
      </c>
      <c r="G7" s="76">
        <v>2012</v>
      </c>
      <c r="H7" s="76">
        <v>2013</v>
      </c>
      <c r="I7" s="77"/>
      <c r="J7" s="77"/>
      <c r="K7" s="77"/>
      <c r="L7" s="77"/>
      <c r="M7" s="77"/>
      <c r="N7" s="77"/>
      <c r="O7" s="77"/>
      <c r="P7" s="77"/>
      <c r="Q7" s="77"/>
      <c r="R7" s="77"/>
    </row>
    <row r="8" spans="1:18" s="84" customFormat="1" ht="42" customHeight="1">
      <c r="A8" s="79" t="s">
        <v>81</v>
      </c>
      <c r="B8" s="80" t="s">
        <v>82</v>
      </c>
      <c r="C8" s="80"/>
      <c r="D8" s="80"/>
      <c r="E8" s="80"/>
      <c r="F8" s="81">
        <f>F9+F25+F29+F34+F37+F55+F59+F64+F68+F75</f>
        <v>26798.2707</v>
      </c>
      <c r="G8" s="82">
        <f>G9+G25+G29+G34+G37+G55+G59+G64+G68+G75</f>
        <v>27131</v>
      </c>
      <c r="H8" s="81">
        <f>H9+H25+H29+H34+H37+H55+H59+H64+H68+H75</f>
        <v>29108</v>
      </c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 s="84" customFormat="1" ht="42" customHeight="1">
      <c r="A9" s="79" t="s">
        <v>10</v>
      </c>
      <c r="B9" s="80"/>
      <c r="C9" s="80" t="s">
        <v>9</v>
      </c>
      <c r="D9" s="80"/>
      <c r="E9" s="80"/>
      <c r="F9" s="81">
        <f>F10+F13+F16+F19+F22</f>
        <v>4162</v>
      </c>
      <c r="G9" s="81">
        <f>G10+G13+G16+G19+G22</f>
        <v>4557.3</v>
      </c>
      <c r="H9" s="81">
        <f>H10+H13+H16+H19+H22</f>
        <v>5027.1</v>
      </c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31" s="91" customFormat="1" ht="57">
      <c r="A10" s="85" t="s">
        <v>12</v>
      </c>
      <c r="B10" s="86"/>
      <c r="C10" s="87" t="s">
        <v>11</v>
      </c>
      <c r="D10" s="87"/>
      <c r="E10" s="87"/>
      <c r="F10" s="88">
        <f aca="true" t="shared" si="0" ref="F10:H11">F11</f>
        <v>685.7</v>
      </c>
      <c r="G10" s="88">
        <f t="shared" si="0"/>
        <v>765.3</v>
      </c>
      <c r="H10" s="88">
        <f t="shared" si="0"/>
        <v>857.1</v>
      </c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</row>
    <row r="11" spans="1:18" s="96" customFormat="1" ht="15">
      <c r="A11" s="92" t="s">
        <v>83</v>
      </c>
      <c r="B11" s="75"/>
      <c r="C11" s="93"/>
      <c r="D11" s="93" t="s">
        <v>84</v>
      </c>
      <c r="E11" s="93"/>
      <c r="F11" s="94">
        <f t="shared" si="0"/>
        <v>685.7</v>
      </c>
      <c r="G11" s="94">
        <f t="shared" si="0"/>
        <v>765.3</v>
      </c>
      <c r="H11" s="94">
        <f t="shared" si="0"/>
        <v>857.1</v>
      </c>
      <c r="I11" s="95"/>
      <c r="J11" s="95"/>
      <c r="K11" s="95"/>
      <c r="L11" s="95"/>
      <c r="M11" s="95"/>
      <c r="N11" s="95"/>
      <c r="O11" s="95"/>
      <c r="P11" s="95"/>
      <c r="Q11" s="95"/>
      <c r="R11" s="95"/>
    </row>
    <row r="12" spans="1:18" s="102" customFormat="1" ht="30">
      <c r="A12" s="97" t="s">
        <v>85</v>
      </c>
      <c r="B12" s="98"/>
      <c r="C12" s="99"/>
      <c r="D12" s="99"/>
      <c r="E12" s="99" t="s">
        <v>86</v>
      </c>
      <c r="F12" s="100">
        <v>685.7</v>
      </c>
      <c r="G12" s="100">
        <v>765.3</v>
      </c>
      <c r="H12" s="100">
        <v>857.1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</row>
    <row r="13" spans="1:31" s="108" customFormat="1" ht="71.25">
      <c r="A13" s="44" t="s">
        <v>15</v>
      </c>
      <c r="B13" s="103"/>
      <c r="C13" s="86" t="s">
        <v>13</v>
      </c>
      <c r="D13" s="104"/>
      <c r="E13" s="104"/>
      <c r="F13" s="105">
        <f aca="true" t="shared" si="1" ref="F13:H14">F14</f>
        <v>168</v>
      </c>
      <c r="G13" s="105">
        <f t="shared" si="1"/>
        <v>168</v>
      </c>
      <c r="H13" s="105">
        <f t="shared" si="1"/>
        <v>168</v>
      </c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</row>
    <row r="14" spans="1:18" s="102" customFormat="1" ht="30">
      <c r="A14" s="92" t="s">
        <v>87</v>
      </c>
      <c r="B14" s="98"/>
      <c r="C14" s="99"/>
      <c r="D14" s="93" t="s">
        <v>88</v>
      </c>
      <c r="E14" s="99"/>
      <c r="F14" s="100">
        <f t="shared" si="1"/>
        <v>168</v>
      </c>
      <c r="G14" s="100">
        <f t="shared" si="1"/>
        <v>168</v>
      </c>
      <c r="H14" s="100">
        <f t="shared" si="1"/>
        <v>168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</row>
    <row r="15" spans="1:18" s="102" customFormat="1" ht="30">
      <c r="A15" s="97" t="s">
        <v>85</v>
      </c>
      <c r="B15" s="98"/>
      <c r="C15" s="99"/>
      <c r="D15" s="99"/>
      <c r="E15" s="99" t="s">
        <v>86</v>
      </c>
      <c r="F15" s="100">
        <v>168</v>
      </c>
      <c r="G15" s="100">
        <v>168</v>
      </c>
      <c r="H15" s="100">
        <v>168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</row>
    <row r="16" spans="1:31" s="91" customFormat="1" ht="71.25">
      <c r="A16" s="109" t="s">
        <v>17</v>
      </c>
      <c r="B16" s="86"/>
      <c r="C16" s="87" t="s">
        <v>16</v>
      </c>
      <c r="D16" s="87"/>
      <c r="E16" s="87"/>
      <c r="F16" s="88">
        <f aca="true" t="shared" si="2" ref="F16:H17">F17</f>
        <v>3108.3</v>
      </c>
      <c r="G16" s="88">
        <f t="shared" si="2"/>
        <v>3424</v>
      </c>
      <c r="H16" s="88">
        <f t="shared" si="2"/>
        <v>3802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</row>
    <row r="17" spans="1:18" s="96" customFormat="1" ht="15">
      <c r="A17" s="92" t="s">
        <v>89</v>
      </c>
      <c r="B17" s="75"/>
      <c r="C17" s="93"/>
      <c r="D17" s="93" t="s">
        <v>90</v>
      </c>
      <c r="E17" s="93"/>
      <c r="F17" s="94">
        <f t="shared" si="2"/>
        <v>3108.3</v>
      </c>
      <c r="G17" s="94">
        <f t="shared" si="2"/>
        <v>3424</v>
      </c>
      <c r="H17" s="94">
        <f t="shared" si="2"/>
        <v>3802</v>
      </c>
      <c r="I17" s="95"/>
      <c r="J17" s="95"/>
      <c r="K17" s="95"/>
      <c r="L17" s="95"/>
      <c r="M17" s="95"/>
      <c r="N17" s="95"/>
      <c r="O17" s="95"/>
      <c r="P17" s="95"/>
      <c r="Q17" s="95"/>
      <c r="R17" s="95"/>
    </row>
    <row r="18" spans="1:18" s="102" customFormat="1" ht="30">
      <c r="A18" s="97" t="s">
        <v>85</v>
      </c>
      <c r="B18" s="98"/>
      <c r="C18" s="99"/>
      <c r="D18" s="99"/>
      <c r="E18" s="99" t="s">
        <v>86</v>
      </c>
      <c r="F18" s="110">
        <v>3108.3</v>
      </c>
      <c r="G18" s="110">
        <v>3424</v>
      </c>
      <c r="H18" s="110">
        <v>3802</v>
      </c>
      <c r="I18" s="101"/>
      <c r="J18" s="101"/>
      <c r="K18" s="101"/>
      <c r="L18" s="101"/>
      <c r="M18" s="101"/>
      <c r="N18" s="101"/>
      <c r="O18" s="101"/>
      <c r="P18" s="101"/>
      <c r="Q18" s="101"/>
      <c r="R18" s="101"/>
    </row>
    <row r="19" spans="1:31" s="91" customFormat="1" ht="28.5">
      <c r="A19" s="109" t="s">
        <v>19</v>
      </c>
      <c r="B19" s="86"/>
      <c r="C19" s="87" t="s">
        <v>18</v>
      </c>
      <c r="D19" s="87"/>
      <c r="E19" s="87"/>
      <c r="F19" s="88">
        <f aca="true" t="shared" si="3" ref="F19:H20">F20</f>
        <v>0</v>
      </c>
      <c r="G19" s="88">
        <f t="shared" si="3"/>
        <v>0</v>
      </c>
      <c r="H19" s="88">
        <f t="shared" si="3"/>
        <v>0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</row>
    <row r="20" spans="1:18" s="96" customFormat="1" ht="30">
      <c r="A20" s="92" t="s">
        <v>91</v>
      </c>
      <c r="B20" s="75"/>
      <c r="C20" s="93"/>
      <c r="D20" s="93" t="s">
        <v>92</v>
      </c>
      <c r="E20" s="93"/>
      <c r="F20" s="94">
        <f t="shared" si="3"/>
        <v>0</v>
      </c>
      <c r="G20" s="94">
        <f t="shared" si="3"/>
        <v>0</v>
      </c>
      <c r="H20" s="94">
        <f t="shared" si="3"/>
        <v>0</v>
      </c>
      <c r="I20" s="95"/>
      <c r="J20" s="95"/>
      <c r="K20" s="95"/>
      <c r="L20" s="95"/>
      <c r="M20" s="95"/>
      <c r="N20" s="95"/>
      <c r="O20" s="95"/>
      <c r="P20" s="95"/>
      <c r="Q20" s="95"/>
      <c r="R20" s="95"/>
    </row>
    <row r="21" spans="1:18" s="102" customFormat="1" ht="30">
      <c r="A21" s="97" t="s">
        <v>85</v>
      </c>
      <c r="B21" s="98"/>
      <c r="C21" s="99"/>
      <c r="D21" s="99"/>
      <c r="E21" s="99" t="s">
        <v>86</v>
      </c>
      <c r="F21" s="110">
        <v>0</v>
      </c>
      <c r="G21" s="110">
        <v>0</v>
      </c>
      <c r="H21" s="110">
        <v>0</v>
      </c>
      <c r="I21" s="101"/>
      <c r="J21" s="101"/>
      <c r="K21" s="101"/>
      <c r="L21" s="101"/>
      <c r="M21" s="101"/>
      <c r="N21" s="101"/>
      <c r="O21" s="101"/>
      <c r="P21" s="101"/>
      <c r="Q21" s="101"/>
      <c r="R21" s="101"/>
    </row>
    <row r="22" spans="1:31" s="114" customFormat="1" ht="15">
      <c r="A22" s="85" t="s">
        <v>93</v>
      </c>
      <c r="B22" s="111"/>
      <c r="C22" s="87" t="s">
        <v>20</v>
      </c>
      <c r="D22" s="112"/>
      <c r="E22" s="112"/>
      <c r="F22" s="113">
        <f aca="true" t="shared" si="4" ref="F22:H23">F23</f>
        <v>200</v>
      </c>
      <c r="G22" s="113">
        <f t="shared" si="4"/>
        <v>200</v>
      </c>
      <c r="H22" s="113">
        <f t="shared" si="4"/>
        <v>200</v>
      </c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</row>
    <row r="23" spans="1:18" s="102" customFormat="1" ht="15">
      <c r="A23" s="92" t="s">
        <v>94</v>
      </c>
      <c r="B23" s="98"/>
      <c r="C23" s="99"/>
      <c r="D23" s="93" t="s">
        <v>95</v>
      </c>
      <c r="E23" s="99"/>
      <c r="F23" s="115">
        <f t="shared" si="4"/>
        <v>200</v>
      </c>
      <c r="G23" s="115">
        <f t="shared" si="4"/>
        <v>200</v>
      </c>
      <c r="H23" s="115">
        <f t="shared" si="4"/>
        <v>200</v>
      </c>
      <c r="I23" s="101"/>
      <c r="J23" s="101"/>
      <c r="K23" s="101"/>
      <c r="L23" s="101"/>
      <c r="M23" s="101"/>
      <c r="N23" s="101"/>
      <c r="O23" s="101"/>
      <c r="P23" s="101"/>
      <c r="Q23" s="101"/>
      <c r="R23" s="101"/>
    </row>
    <row r="24" spans="1:18" s="102" customFormat="1" ht="15">
      <c r="A24" s="97" t="s">
        <v>96</v>
      </c>
      <c r="B24" s="98"/>
      <c r="C24" s="99"/>
      <c r="D24" s="99"/>
      <c r="E24" s="99" t="s">
        <v>97</v>
      </c>
      <c r="F24" s="110">
        <v>200</v>
      </c>
      <c r="G24" s="110">
        <v>200</v>
      </c>
      <c r="H24" s="110">
        <v>200</v>
      </c>
      <c r="I24" s="101"/>
      <c r="J24" s="101"/>
      <c r="K24" s="101"/>
      <c r="L24" s="101"/>
      <c r="M24" s="101"/>
      <c r="N24" s="101"/>
      <c r="O24" s="101"/>
      <c r="P24" s="101"/>
      <c r="Q24" s="101"/>
      <c r="R24" s="101"/>
    </row>
    <row r="25" spans="1:31" s="91" customFormat="1" ht="28.5">
      <c r="A25" s="44" t="s">
        <v>27</v>
      </c>
      <c r="B25" s="86"/>
      <c r="C25" s="87" t="s">
        <v>26</v>
      </c>
      <c r="D25" s="87"/>
      <c r="E25" s="87"/>
      <c r="F25" s="88">
        <f>F26</f>
        <v>308</v>
      </c>
      <c r="G25" s="88">
        <f>G26</f>
        <v>316</v>
      </c>
      <c r="H25" s="88">
        <f>H26</f>
        <v>316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</row>
    <row r="26" spans="1:18" s="96" customFormat="1" ht="45">
      <c r="A26" s="92" t="s">
        <v>98</v>
      </c>
      <c r="B26" s="75"/>
      <c r="C26" s="93"/>
      <c r="D26" s="93" t="s">
        <v>99</v>
      </c>
      <c r="E26" s="93"/>
      <c r="F26" s="94">
        <f>SUM(F27:F27)</f>
        <v>308</v>
      </c>
      <c r="G26" s="94">
        <f>SUM(G27:G27)</f>
        <v>316</v>
      </c>
      <c r="H26" s="94">
        <f>SUM(H27:H27)</f>
        <v>316</v>
      </c>
      <c r="I26" s="95"/>
      <c r="J26" s="95"/>
      <c r="K26" s="95"/>
      <c r="L26" s="95"/>
      <c r="M26" s="95"/>
      <c r="N26" s="95"/>
      <c r="O26" s="95"/>
      <c r="P26" s="95"/>
      <c r="Q26" s="95"/>
      <c r="R26" s="95"/>
    </row>
    <row r="27" spans="1:18" s="96" customFormat="1" ht="33" customHeight="1">
      <c r="A27" s="97" t="s">
        <v>85</v>
      </c>
      <c r="B27" s="75"/>
      <c r="C27" s="93"/>
      <c r="D27" s="93"/>
      <c r="E27" s="99" t="s">
        <v>86</v>
      </c>
      <c r="F27" s="94">
        <v>308</v>
      </c>
      <c r="G27" s="94">
        <v>316</v>
      </c>
      <c r="H27" s="94">
        <v>316</v>
      </c>
      <c r="I27" s="95"/>
      <c r="J27" s="95"/>
      <c r="K27" s="95"/>
      <c r="L27" s="95"/>
      <c r="M27" s="95"/>
      <c r="N27" s="95"/>
      <c r="O27" s="95"/>
      <c r="P27" s="95"/>
      <c r="Q27" s="95"/>
      <c r="R27" s="95"/>
    </row>
    <row r="28" spans="1:18" s="96" customFormat="1" ht="15" hidden="1">
      <c r="A28" s="116"/>
      <c r="B28" s="75"/>
      <c r="C28" s="75"/>
      <c r="D28" s="75"/>
      <c r="E28" s="75"/>
      <c r="F28" s="115"/>
      <c r="G28" s="115"/>
      <c r="H28" s="115"/>
      <c r="I28" s="95"/>
      <c r="J28" s="95"/>
      <c r="K28" s="95"/>
      <c r="L28" s="95"/>
      <c r="M28" s="95"/>
      <c r="N28" s="95"/>
      <c r="O28" s="95"/>
      <c r="P28" s="95"/>
      <c r="Q28" s="95"/>
      <c r="R28" s="95"/>
    </row>
    <row r="29" spans="1:31" s="117" customFormat="1" ht="57">
      <c r="A29" s="44" t="s">
        <v>31</v>
      </c>
      <c r="B29" s="87"/>
      <c r="C29" s="87" t="s">
        <v>30</v>
      </c>
      <c r="D29" s="87"/>
      <c r="E29" s="87"/>
      <c r="F29" s="113">
        <f>F32</f>
        <v>550</v>
      </c>
      <c r="G29" s="113">
        <f>G32</f>
        <v>550</v>
      </c>
      <c r="H29" s="113">
        <f>H32</f>
        <v>550</v>
      </c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</row>
    <row r="30" spans="1:18" s="96" customFormat="1" ht="15" hidden="1">
      <c r="A30" s="118"/>
      <c r="B30" s="93"/>
      <c r="C30" s="93"/>
      <c r="D30" s="93"/>
      <c r="E30" s="93"/>
      <c r="F30" s="94"/>
      <c r="G30" s="94"/>
      <c r="H30" s="94"/>
      <c r="I30" s="95"/>
      <c r="J30" s="95"/>
      <c r="K30" s="95"/>
      <c r="L30" s="95"/>
      <c r="M30" s="95"/>
      <c r="N30" s="95"/>
      <c r="O30" s="95"/>
      <c r="P30" s="95"/>
      <c r="Q30" s="95"/>
      <c r="R30" s="95"/>
    </row>
    <row r="31" spans="1:18" s="96" customFormat="1" ht="15" hidden="1">
      <c r="A31" s="92"/>
      <c r="B31" s="93"/>
      <c r="C31" s="93"/>
      <c r="D31" s="93"/>
      <c r="E31" s="93"/>
      <c r="F31" s="115"/>
      <c r="G31" s="115"/>
      <c r="H31" s="115"/>
      <c r="I31" s="95"/>
      <c r="J31" s="95"/>
      <c r="K31" s="95"/>
      <c r="L31" s="95"/>
      <c r="M31" s="95"/>
      <c r="N31" s="95"/>
      <c r="O31" s="95"/>
      <c r="P31" s="95"/>
      <c r="Q31" s="95"/>
      <c r="R31" s="95"/>
    </row>
    <row r="32" spans="1:18" s="96" customFormat="1" ht="60">
      <c r="A32" s="24" t="s">
        <v>31</v>
      </c>
      <c r="B32" s="75"/>
      <c r="C32" s="93"/>
      <c r="D32" s="93" t="s">
        <v>100</v>
      </c>
      <c r="E32" s="93"/>
      <c r="F32" s="94">
        <f>F33</f>
        <v>550</v>
      </c>
      <c r="G32" s="94">
        <f>G33</f>
        <v>550</v>
      </c>
      <c r="H32" s="94">
        <f>H33</f>
        <v>550</v>
      </c>
      <c r="I32" s="95"/>
      <c r="J32" s="95"/>
      <c r="K32" s="95"/>
      <c r="L32" s="95"/>
      <c r="M32" s="95"/>
      <c r="N32" s="95"/>
      <c r="O32" s="95"/>
      <c r="P32" s="95"/>
      <c r="Q32" s="95"/>
      <c r="R32" s="95"/>
    </row>
    <row r="33" spans="1:18" s="102" customFormat="1" ht="30">
      <c r="A33" s="97" t="s">
        <v>85</v>
      </c>
      <c r="B33" s="98"/>
      <c r="C33" s="99"/>
      <c r="D33" s="99"/>
      <c r="E33" s="99" t="s">
        <v>86</v>
      </c>
      <c r="F33" s="110">
        <v>550</v>
      </c>
      <c r="G33" s="110">
        <v>550</v>
      </c>
      <c r="H33" s="110">
        <v>550</v>
      </c>
      <c r="I33" s="101"/>
      <c r="J33" s="101"/>
      <c r="K33" s="101"/>
      <c r="L33" s="101"/>
      <c r="M33" s="101"/>
      <c r="N33" s="101"/>
      <c r="O33" s="101"/>
      <c r="P33" s="101"/>
      <c r="Q33" s="101"/>
      <c r="R33" s="101"/>
    </row>
    <row r="34" spans="1:31" s="114" customFormat="1" ht="28.5">
      <c r="A34" s="85" t="s">
        <v>37</v>
      </c>
      <c r="B34" s="87"/>
      <c r="C34" s="87" t="s">
        <v>36</v>
      </c>
      <c r="D34" s="87"/>
      <c r="E34" s="87"/>
      <c r="F34" s="113">
        <f aca="true" t="shared" si="5" ref="F34:H35">F35</f>
        <v>100</v>
      </c>
      <c r="G34" s="113">
        <f t="shared" si="5"/>
        <v>100</v>
      </c>
      <c r="H34" s="113">
        <f t="shared" si="5"/>
        <v>100</v>
      </c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</row>
    <row r="35" spans="1:18" s="102" customFormat="1" ht="60">
      <c r="A35" s="92" t="s">
        <v>101</v>
      </c>
      <c r="B35" s="75"/>
      <c r="C35" s="93"/>
      <c r="D35" s="93" t="s">
        <v>102</v>
      </c>
      <c r="E35" s="93"/>
      <c r="F35" s="94">
        <f t="shared" si="5"/>
        <v>100</v>
      </c>
      <c r="G35" s="94">
        <f t="shared" si="5"/>
        <v>100</v>
      </c>
      <c r="H35" s="94">
        <f t="shared" si="5"/>
        <v>100</v>
      </c>
      <c r="I35" s="101"/>
      <c r="J35" s="101"/>
      <c r="K35" s="101"/>
      <c r="L35" s="101"/>
      <c r="M35" s="101"/>
      <c r="N35" s="101"/>
      <c r="O35" s="101"/>
      <c r="P35" s="101"/>
      <c r="Q35" s="101"/>
      <c r="R35" s="101"/>
    </row>
    <row r="36" spans="1:18" s="102" customFormat="1" ht="30">
      <c r="A36" s="97" t="s">
        <v>85</v>
      </c>
      <c r="B36" s="98"/>
      <c r="C36" s="99"/>
      <c r="D36" s="99"/>
      <c r="E36" s="99" t="s">
        <v>86</v>
      </c>
      <c r="F36" s="100">
        <v>100</v>
      </c>
      <c r="G36" s="100">
        <v>100</v>
      </c>
      <c r="H36" s="100">
        <v>100</v>
      </c>
      <c r="I36" s="101"/>
      <c r="J36" s="101"/>
      <c r="K36" s="101"/>
      <c r="L36" s="101"/>
      <c r="M36" s="101"/>
      <c r="N36" s="101"/>
      <c r="O36" s="101"/>
      <c r="P36" s="101"/>
      <c r="Q36" s="101"/>
      <c r="R36" s="101"/>
    </row>
    <row r="37" spans="1:31" s="91" customFormat="1" ht="28.5">
      <c r="A37" s="85" t="s">
        <v>103</v>
      </c>
      <c r="B37" s="86"/>
      <c r="C37" s="87" t="s">
        <v>38</v>
      </c>
      <c r="D37" s="87"/>
      <c r="E37" s="87"/>
      <c r="F37" s="119">
        <f>F41+F38+F52</f>
        <v>11689.470700000002</v>
      </c>
      <c r="G37" s="113">
        <f>G41+G38+G52</f>
        <v>11315.4</v>
      </c>
      <c r="H37" s="113">
        <f>H41+H38+H52</f>
        <v>12198.5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</row>
    <row r="38" spans="1:31" s="91" customFormat="1" ht="15">
      <c r="A38" s="120" t="s">
        <v>41</v>
      </c>
      <c r="B38" s="121"/>
      <c r="C38" s="122" t="s">
        <v>40</v>
      </c>
      <c r="D38" s="122"/>
      <c r="E38" s="123"/>
      <c r="F38" s="124">
        <f aca="true" t="shared" si="6" ref="F38:H39">F39</f>
        <v>1256</v>
      </c>
      <c r="G38" s="124">
        <f t="shared" si="6"/>
        <v>1160</v>
      </c>
      <c r="H38" s="124">
        <f t="shared" si="6"/>
        <v>1160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</row>
    <row r="39" spans="1:31" s="91" customFormat="1" ht="30">
      <c r="A39" s="120" t="s">
        <v>104</v>
      </c>
      <c r="B39" s="121"/>
      <c r="C39" s="122"/>
      <c r="D39" s="122" t="s">
        <v>105</v>
      </c>
      <c r="E39" s="123"/>
      <c r="F39" s="124">
        <f t="shared" si="6"/>
        <v>1256</v>
      </c>
      <c r="G39" s="124">
        <f t="shared" si="6"/>
        <v>1160</v>
      </c>
      <c r="H39" s="124">
        <f t="shared" si="6"/>
        <v>1160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</row>
    <row r="40" spans="1:31" s="91" customFormat="1" ht="30">
      <c r="A40" s="125" t="s">
        <v>85</v>
      </c>
      <c r="B40" s="121"/>
      <c r="C40" s="122"/>
      <c r="D40" s="122"/>
      <c r="E40" s="126" t="s">
        <v>86</v>
      </c>
      <c r="F40" s="124">
        <v>1256</v>
      </c>
      <c r="G40" s="124">
        <v>1160</v>
      </c>
      <c r="H40" s="124">
        <v>1160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</row>
    <row r="41" spans="1:18" s="96" customFormat="1" ht="15">
      <c r="A41" s="92" t="s">
        <v>43</v>
      </c>
      <c r="B41" s="75"/>
      <c r="C41" s="93" t="s">
        <v>42</v>
      </c>
      <c r="D41" s="93" t="s">
        <v>106</v>
      </c>
      <c r="E41" s="93"/>
      <c r="F41" s="115">
        <f>F42+F44+F46+F48+F50</f>
        <v>7249.7707</v>
      </c>
      <c r="G41" s="115">
        <f>G42+G44+G46+G48+G50</f>
        <v>6781.4</v>
      </c>
      <c r="H41" s="115">
        <f>H42+H44+H46+H48+H50</f>
        <v>7384.5</v>
      </c>
      <c r="I41" s="95"/>
      <c r="J41" s="95"/>
      <c r="K41" s="95"/>
      <c r="L41" s="95"/>
      <c r="M41" s="95"/>
      <c r="N41" s="95"/>
      <c r="O41" s="95"/>
      <c r="P41" s="95"/>
      <c r="Q41" s="95"/>
      <c r="R41" s="95"/>
    </row>
    <row r="42" spans="1:18" s="107" customFormat="1" ht="15">
      <c r="A42" s="127" t="s">
        <v>107</v>
      </c>
      <c r="B42" s="128"/>
      <c r="C42" s="129"/>
      <c r="D42" s="129" t="s">
        <v>108</v>
      </c>
      <c r="E42" s="129"/>
      <c r="F42" s="130">
        <f>F43</f>
        <v>810</v>
      </c>
      <c r="G42" s="130">
        <f>G43</f>
        <v>880</v>
      </c>
      <c r="H42" s="130">
        <f>H43</f>
        <v>950</v>
      </c>
      <c r="I42" s="106"/>
      <c r="J42" s="106"/>
      <c r="K42" s="106"/>
      <c r="L42" s="106"/>
      <c r="M42" s="106"/>
      <c r="N42" s="106"/>
      <c r="O42" s="106"/>
      <c r="P42" s="106"/>
      <c r="Q42" s="106"/>
      <c r="R42" s="106"/>
    </row>
    <row r="43" spans="1:18" s="96" customFormat="1" ht="30">
      <c r="A43" s="97" t="s">
        <v>85</v>
      </c>
      <c r="B43" s="75"/>
      <c r="C43" s="93"/>
      <c r="D43" s="93"/>
      <c r="E43" s="99" t="s">
        <v>86</v>
      </c>
      <c r="F43" s="94">
        <v>810</v>
      </c>
      <c r="G43" s="94">
        <v>880</v>
      </c>
      <c r="H43" s="94">
        <v>950</v>
      </c>
      <c r="I43" s="95"/>
      <c r="J43" s="95"/>
      <c r="K43" s="95"/>
      <c r="L43" s="95"/>
      <c r="M43" s="95"/>
      <c r="N43" s="95"/>
      <c r="O43" s="95"/>
      <c r="P43" s="95"/>
      <c r="Q43" s="95"/>
      <c r="R43" s="95"/>
    </row>
    <row r="44" spans="1:18" s="107" customFormat="1" ht="62.25" customHeight="1">
      <c r="A44" s="127" t="s">
        <v>109</v>
      </c>
      <c r="B44" s="128"/>
      <c r="C44" s="129"/>
      <c r="D44" s="129" t="s">
        <v>110</v>
      </c>
      <c r="E44" s="129"/>
      <c r="F44" s="131">
        <v>4340.4707</v>
      </c>
      <c r="G44" s="130">
        <f>G45</f>
        <v>4166.4</v>
      </c>
      <c r="H44" s="130">
        <f>H45</f>
        <v>4570.5</v>
      </c>
      <c r="I44" s="106"/>
      <c r="J44" s="106"/>
      <c r="K44" s="106"/>
      <c r="L44" s="106"/>
      <c r="M44" s="106"/>
      <c r="N44" s="106"/>
      <c r="O44" s="106"/>
      <c r="P44" s="106"/>
      <c r="Q44" s="106"/>
      <c r="R44" s="106"/>
    </row>
    <row r="45" spans="1:18" s="102" customFormat="1" ht="30">
      <c r="A45" s="97" t="s">
        <v>85</v>
      </c>
      <c r="B45" s="98"/>
      <c r="C45" s="99"/>
      <c r="D45" s="99"/>
      <c r="E45" s="99" t="s">
        <v>86</v>
      </c>
      <c r="F45" s="132">
        <v>4340.4707</v>
      </c>
      <c r="G45" s="100">
        <v>4166.4</v>
      </c>
      <c r="H45" s="100">
        <v>4570.5</v>
      </c>
      <c r="I45" s="101"/>
      <c r="J45" s="101"/>
      <c r="K45" s="101"/>
      <c r="L45" s="101"/>
      <c r="M45" s="101"/>
      <c r="N45" s="101"/>
      <c r="O45" s="101"/>
      <c r="P45" s="101"/>
      <c r="Q45" s="101"/>
      <c r="R45" s="101"/>
    </row>
    <row r="46" spans="1:18" s="107" customFormat="1" ht="15">
      <c r="A46" s="127" t="s">
        <v>111</v>
      </c>
      <c r="B46" s="128"/>
      <c r="C46" s="129"/>
      <c r="D46" s="129" t="s">
        <v>112</v>
      </c>
      <c r="E46" s="129"/>
      <c r="F46" s="130">
        <f>F47</f>
        <v>10</v>
      </c>
      <c r="G46" s="130">
        <f>G47</f>
        <v>10</v>
      </c>
      <c r="H46" s="130">
        <f>H47</f>
        <v>10</v>
      </c>
      <c r="I46" s="106"/>
      <c r="J46" s="106"/>
      <c r="K46" s="106"/>
      <c r="L46" s="106"/>
      <c r="M46" s="106"/>
      <c r="N46" s="106"/>
      <c r="O46" s="106"/>
      <c r="P46" s="106"/>
      <c r="Q46" s="106"/>
      <c r="R46" s="106"/>
    </row>
    <row r="47" spans="1:18" s="102" customFormat="1" ht="30">
      <c r="A47" s="97" t="s">
        <v>85</v>
      </c>
      <c r="B47" s="98"/>
      <c r="C47" s="99"/>
      <c r="D47" s="99"/>
      <c r="E47" s="99" t="s">
        <v>86</v>
      </c>
      <c r="F47" s="100">
        <v>10</v>
      </c>
      <c r="G47" s="100">
        <v>10</v>
      </c>
      <c r="H47" s="100">
        <v>10</v>
      </c>
      <c r="I47" s="101"/>
      <c r="J47" s="101"/>
      <c r="K47" s="101"/>
      <c r="L47" s="101"/>
      <c r="M47" s="101"/>
      <c r="N47" s="101"/>
      <c r="O47" s="101"/>
      <c r="P47" s="101"/>
      <c r="Q47" s="101"/>
      <c r="R47" s="101"/>
    </row>
    <row r="48" spans="1:18" s="107" customFormat="1" ht="30">
      <c r="A48" s="127" t="s">
        <v>113</v>
      </c>
      <c r="B48" s="128"/>
      <c r="C48" s="129"/>
      <c r="D48" s="129" t="s">
        <v>114</v>
      </c>
      <c r="E48" s="129"/>
      <c r="F48" s="130">
        <v>10</v>
      </c>
      <c r="G48" s="130">
        <f>G49</f>
        <v>15</v>
      </c>
      <c r="H48" s="130">
        <f>H49</f>
        <v>15</v>
      </c>
      <c r="I48" s="106"/>
      <c r="J48" s="106"/>
      <c r="K48" s="106"/>
      <c r="L48" s="106"/>
      <c r="M48" s="106"/>
      <c r="N48" s="106"/>
      <c r="O48" s="106"/>
      <c r="P48" s="106"/>
      <c r="Q48" s="106"/>
      <c r="R48" s="106"/>
    </row>
    <row r="49" spans="1:18" s="102" customFormat="1" ht="30">
      <c r="A49" s="97" t="s">
        <v>85</v>
      </c>
      <c r="B49" s="98"/>
      <c r="C49" s="99"/>
      <c r="D49" s="99"/>
      <c r="E49" s="99" t="s">
        <v>86</v>
      </c>
      <c r="F49" s="100">
        <v>10</v>
      </c>
      <c r="G49" s="100">
        <v>15</v>
      </c>
      <c r="H49" s="100">
        <v>15</v>
      </c>
      <c r="I49" s="101"/>
      <c r="J49" s="101"/>
      <c r="K49" s="101"/>
      <c r="L49" s="101"/>
      <c r="M49" s="101"/>
      <c r="N49" s="101"/>
      <c r="O49" s="101"/>
      <c r="P49" s="101"/>
      <c r="Q49" s="101"/>
      <c r="R49" s="101"/>
    </row>
    <row r="50" spans="1:18" s="107" customFormat="1" ht="45">
      <c r="A50" s="127" t="s">
        <v>115</v>
      </c>
      <c r="B50" s="128"/>
      <c r="C50" s="129"/>
      <c r="D50" s="129" t="s">
        <v>116</v>
      </c>
      <c r="E50" s="129"/>
      <c r="F50" s="130">
        <f>F51</f>
        <v>2079.3</v>
      </c>
      <c r="G50" s="130">
        <f>G51</f>
        <v>1710</v>
      </c>
      <c r="H50" s="130">
        <f>H51</f>
        <v>1839</v>
      </c>
      <c r="I50" s="106"/>
      <c r="J50" s="106"/>
      <c r="K50" s="106"/>
      <c r="L50" s="106"/>
      <c r="M50" s="106"/>
      <c r="N50" s="106"/>
      <c r="O50" s="106"/>
      <c r="P50" s="106"/>
      <c r="Q50" s="106"/>
      <c r="R50" s="106"/>
    </row>
    <row r="51" spans="1:18" s="102" customFormat="1" ht="30">
      <c r="A51" s="97" t="s">
        <v>85</v>
      </c>
      <c r="B51" s="98"/>
      <c r="C51" s="99"/>
      <c r="D51" s="99"/>
      <c r="E51" s="99" t="s">
        <v>86</v>
      </c>
      <c r="F51" s="100">
        <v>2079.3</v>
      </c>
      <c r="G51" s="100">
        <v>1710</v>
      </c>
      <c r="H51" s="100">
        <v>1839</v>
      </c>
      <c r="I51" s="101"/>
      <c r="J51" s="101"/>
      <c r="K51" s="101"/>
      <c r="L51" s="101"/>
      <c r="M51" s="101"/>
      <c r="N51" s="101"/>
      <c r="O51" s="101"/>
      <c r="P51" s="101"/>
      <c r="Q51" s="101"/>
      <c r="R51" s="101"/>
    </row>
    <row r="52" spans="1:18" s="102" customFormat="1" ht="30">
      <c r="A52" s="120" t="s">
        <v>117</v>
      </c>
      <c r="B52" s="133"/>
      <c r="C52" s="93" t="s">
        <v>44</v>
      </c>
      <c r="D52" s="134"/>
      <c r="E52" s="134"/>
      <c r="F52" s="100">
        <f aca="true" t="shared" si="7" ref="F52:H53">F53</f>
        <v>3183.7</v>
      </c>
      <c r="G52" s="100">
        <f t="shared" si="7"/>
        <v>3374</v>
      </c>
      <c r="H52" s="100">
        <f t="shared" si="7"/>
        <v>3654</v>
      </c>
      <c r="I52" s="101"/>
      <c r="J52" s="101"/>
      <c r="K52" s="101"/>
      <c r="L52" s="101"/>
      <c r="M52" s="101"/>
      <c r="N52" s="101"/>
      <c r="O52" s="101"/>
      <c r="P52" s="101"/>
      <c r="Q52" s="101"/>
      <c r="R52" s="101"/>
    </row>
    <row r="53" spans="1:18" s="102" customFormat="1" ht="30">
      <c r="A53" s="97" t="s">
        <v>118</v>
      </c>
      <c r="B53" s="133"/>
      <c r="C53" s="134"/>
      <c r="D53" s="93" t="s">
        <v>119</v>
      </c>
      <c r="E53" s="134"/>
      <c r="F53" s="100">
        <f t="shared" si="7"/>
        <v>3183.7</v>
      </c>
      <c r="G53" s="100">
        <f t="shared" si="7"/>
        <v>3374</v>
      </c>
      <c r="H53" s="100">
        <f t="shared" si="7"/>
        <v>3654</v>
      </c>
      <c r="I53" s="101"/>
      <c r="J53" s="101"/>
      <c r="K53" s="101"/>
      <c r="L53" s="101"/>
      <c r="M53" s="101"/>
      <c r="N53" s="101"/>
      <c r="O53" s="101"/>
      <c r="P53" s="101"/>
      <c r="Q53" s="101"/>
      <c r="R53" s="101"/>
    </row>
    <row r="54" spans="1:18" s="102" customFormat="1" ht="30">
      <c r="A54" s="97" t="s">
        <v>120</v>
      </c>
      <c r="B54" s="133"/>
      <c r="C54" s="134"/>
      <c r="D54" s="134"/>
      <c r="E54" s="99" t="s">
        <v>121</v>
      </c>
      <c r="F54" s="110">
        <v>3183.7</v>
      </c>
      <c r="G54" s="110">
        <v>3374</v>
      </c>
      <c r="H54" s="110">
        <v>3654</v>
      </c>
      <c r="I54" s="101"/>
      <c r="J54" s="101"/>
      <c r="K54" s="101"/>
      <c r="L54" s="101"/>
      <c r="M54" s="101"/>
      <c r="N54" s="101"/>
      <c r="O54" s="101"/>
      <c r="P54" s="101"/>
      <c r="Q54" s="101"/>
      <c r="R54" s="101"/>
    </row>
    <row r="55" spans="1:31" s="108" customFormat="1" ht="15">
      <c r="A55" s="135" t="s">
        <v>47</v>
      </c>
      <c r="B55" s="103"/>
      <c r="C55" s="104" t="s">
        <v>46</v>
      </c>
      <c r="D55" s="104"/>
      <c r="E55" s="104"/>
      <c r="F55" s="105">
        <f aca="true" t="shared" si="8" ref="F55:H57">F56</f>
        <v>50</v>
      </c>
      <c r="G55" s="105">
        <f t="shared" si="8"/>
        <v>50</v>
      </c>
      <c r="H55" s="105">
        <f t="shared" si="8"/>
        <v>50</v>
      </c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</row>
    <row r="56" spans="1:18" s="102" customFormat="1" ht="30">
      <c r="A56" s="97" t="s">
        <v>49</v>
      </c>
      <c r="B56" s="98"/>
      <c r="C56" s="99" t="s">
        <v>48</v>
      </c>
      <c r="D56" s="99"/>
      <c r="E56" s="99"/>
      <c r="F56" s="100">
        <f t="shared" si="8"/>
        <v>50</v>
      </c>
      <c r="G56" s="100">
        <f t="shared" si="8"/>
        <v>50</v>
      </c>
      <c r="H56" s="100">
        <f t="shared" si="8"/>
        <v>50</v>
      </c>
      <c r="I56" s="101"/>
      <c r="J56" s="101"/>
      <c r="K56" s="101"/>
      <c r="L56" s="101"/>
      <c r="M56" s="101"/>
      <c r="N56" s="101"/>
      <c r="O56" s="101"/>
      <c r="P56" s="101"/>
      <c r="Q56" s="101"/>
      <c r="R56" s="101"/>
    </row>
    <row r="57" spans="1:18" s="102" customFormat="1" ht="30">
      <c r="A57" s="97" t="s">
        <v>122</v>
      </c>
      <c r="B57" s="98"/>
      <c r="C57" s="99"/>
      <c r="D57" s="99" t="s">
        <v>123</v>
      </c>
      <c r="E57" s="99"/>
      <c r="F57" s="100">
        <f t="shared" si="8"/>
        <v>50</v>
      </c>
      <c r="G57" s="100">
        <f t="shared" si="8"/>
        <v>50</v>
      </c>
      <c r="H57" s="100">
        <f t="shared" si="8"/>
        <v>50</v>
      </c>
      <c r="I57" s="101"/>
      <c r="J57" s="101"/>
      <c r="K57" s="101"/>
      <c r="L57" s="101"/>
      <c r="M57" s="101"/>
      <c r="N57" s="101"/>
      <c r="O57" s="101"/>
      <c r="P57" s="101"/>
      <c r="Q57" s="101"/>
      <c r="R57" s="101"/>
    </row>
    <row r="58" spans="1:18" s="102" customFormat="1" ht="30">
      <c r="A58" s="97" t="s">
        <v>85</v>
      </c>
      <c r="B58" s="98"/>
      <c r="C58" s="99"/>
      <c r="D58" s="99"/>
      <c r="E58" s="99" t="s">
        <v>86</v>
      </c>
      <c r="F58" s="100">
        <v>50</v>
      </c>
      <c r="G58" s="100">
        <v>50</v>
      </c>
      <c r="H58" s="100">
        <v>50</v>
      </c>
      <c r="I58" s="101"/>
      <c r="J58" s="101"/>
      <c r="K58" s="101"/>
      <c r="L58" s="101"/>
      <c r="M58" s="101"/>
      <c r="N58" s="101"/>
      <c r="O58" s="101"/>
      <c r="P58" s="101"/>
      <c r="Q58" s="101"/>
      <c r="R58" s="101"/>
    </row>
    <row r="59" spans="1:31" s="91" customFormat="1" ht="15">
      <c r="A59" s="85" t="s">
        <v>53</v>
      </c>
      <c r="B59" s="86"/>
      <c r="C59" s="104" t="s">
        <v>52</v>
      </c>
      <c r="D59" s="87"/>
      <c r="E59" s="87"/>
      <c r="F59" s="113">
        <f>F60+F62</f>
        <v>8596.8</v>
      </c>
      <c r="G59" s="113">
        <f>G60+G62</f>
        <v>8747.3</v>
      </c>
      <c r="H59" s="113">
        <f>H60+H62</f>
        <v>9434.4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</row>
    <row r="60" spans="1:18" s="96" customFormat="1" ht="33" customHeight="1">
      <c r="A60" s="92" t="s">
        <v>118</v>
      </c>
      <c r="B60" s="75"/>
      <c r="C60" s="93"/>
      <c r="D60" s="93" t="s">
        <v>124</v>
      </c>
      <c r="E60" s="93"/>
      <c r="F60" s="94">
        <f>F61</f>
        <v>8217.3</v>
      </c>
      <c r="G60" s="94">
        <f>G61</f>
        <v>8387.3</v>
      </c>
      <c r="H60" s="94">
        <f>H61</f>
        <v>9049.4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</row>
    <row r="61" spans="1:18" s="102" customFormat="1" ht="30">
      <c r="A61" s="97" t="s">
        <v>120</v>
      </c>
      <c r="B61" s="98"/>
      <c r="C61" s="99"/>
      <c r="D61" s="99"/>
      <c r="E61" s="99" t="s">
        <v>121</v>
      </c>
      <c r="F61" s="110">
        <v>8217.3</v>
      </c>
      <c r="G61" s="110">
        <v>8387.3</v>
      </c>
      <c r="H61" s="110">
        <v>9049.4</v>
      </c>
      <c r="I61" s="101"/>
      <c r="J61" s="101"/>
      <c r="K61" s="101"/>
      <c r="L61" s="101"/>
      <c r="M61" s="101"/>
      <c r="N61" s="101"/>
      <c r="O61" s="101"/>
      <c r="P61" s="101"/>
      <c r="Q61" s="101"/>
      <c r="R61" s="101"/>
    </row>
    <row r="62" spans="1:18" s="96" customFormat="1" ht="33" customHeight="1">
      <c r="A62" s="92" t="s">
        <v>120</v>
      </c>
      <c r="B62" s="75"/>
      <c r="C62" s="93"/>
      <c r="D62" s="93" t="s">
        <v>125</v>
      </c>
      <c r="E62" s="93"/>
      <c r="F62" s="94">
        <f>F63</f>
        <v>379.5</v>
      </c>
      <c r="G62" s="94">
        <f>G63</f>
        <v>360</v>
      </c>
      <c r="H62" s="94">
        <f>H63</f>
        <v>385</v>
      </c>
      <c r="I62" s="95"/>
      <c r="J62" s="95"/>
      <c r="K62" s="95"/>
      <c r="L62" s="95"/>
      <c r="M62" s="95"/>
      <c r="N62" s="95"/>
      <c r="O62" s="95"/>
      <c r="P62" s="95"/>
      <c r="Q62" s="95"/>
      <c r="R62" s="95"/>
    </row>
    <row r="63" spans="1:18" s="102" customFormat="1" ht="30">
      <c r="A63" s="97" t="s">
        <v>120</v>
      </c>
      <c r="B63" s="98"/>
      <c r="C63" s="99"/>
      <c r="D63" s="99"/>
      <c r="E63" s="99" t="s">
        <v>97</v>
      </c>
      <c r="F63" s="110">
        <v>379.5</v>
      </c>
      <c r="G63" s="110">
        <v>360</v>
      </c>
      <c r="H63" s="110">
        <v>385</v>
      </c>
      <c r="I63" s="101"/>
      <c r="J63" s="101"/>
      <c r="K63" s="101"/>
      <c r="L63" s="101"/>
      <c r="M63" s="101"/>
      <c r="N63" s="101"/>
      <c r="O63" s="101"/>
      <c r="P63" s="101"/>
      <c r="Q63" s="101"/>
      <c r="R63" s="101"/>
    </row>
    <row r="64" spans="1:31" s="108" customFormat="1" ht="30">
      <c r="A64" s="135" t="s">
        <v>126</v>
      </c>
      <c r="B64" s="103"/>
      <c r="C64" s="104" t="s">
        <v>54</v>
      </c>
      <c r="D64" s="104"/>
      <c r="E64" s="104"/>
      <c r="F64" s="136">
        <f>F65</f>
        <v>10</v>
      </c>
      <c r="G64" s="136">
        <f>G65</f>
        <v>50</v>
      </c>
      <c r="H64" s="136">
        <f>H65</f>
        <v>100</v>
      </c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</row>
    <row r="65" spans="1:18" s="102" customFormat="1" ht="15">
      <c r="A65" s="97" t="s">
        <v>127</v>
      </c>
      <c r="B65" s="98"/>
      <c r="C65" s="99" t="s">
        <v>56</v>
      </c>
      <c r="D65" s="99"/>
      <c r="E65" s="99"/>
      <c r="F65" s="110">
        <f>F67</f>
        <v>10</v>
      </c>
      <c r="G65" s="110">
        <f>G67</f>
        <v>50</v>
      </c>
      <c r="H65" s="110">
        <f>H67</f>
        <v>100</v>
      </c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s="102" customFormat="1" ht="45">
      <c r="A66" s="97" t="s">
        <v>128</v>
      </c>
      <c r="B66" s="98"/>
      <c r="C66" s="99"/>
      <c r="D66" s="99" t="s">
        <v>129</v>
      </c>
      <c r="E66" s="99"/>
      <c r="F66" s="110">
        <f>F67</f>
        <v>10</v>
      </c>
      <c r="G66" s="110">
        <f>G67</f>
        <v>50</v>
      </c>
      <c r="H66" s="110">
        <f>H67</f>
        <v>100</v>
      </c>
      <c r="I66" s="101"/>
      <c r="J66" s="101"/>
      <c r="K66" s="101"/>
      <c r="L66" s="101"/>
      <c r="M66" s="101"/>
      <c r="N66" s="101"/>
      <c r="O66" s="101"/>
      <c r="P66" s="101"/>
      <c r="Q66" s="101"/>
      <c r="R66" s="101"/>
    </row>
    <row r="67" spans="1:18" s="102" customFormat="1" ht="30">
      <c r="A67" s="97" t="s">
        <v>85</v>
      </c>
      <c r="B67" s="98"/>
      <c r="C67" s="99"/>
      <c r="D67" s="99"/>
      <c r="E67" s="99" t="s">
        <v>86</v>
      </c>
      <c r="F67" s="110">
        <v>10</v>
      </c>
      <c r="G67" s="110">
        <v>50</v>
      </c>
      <c r="H67" s="110">
        <v>100</v>
      </c>
      <c r="I67" s="101"/>
      <c r="J67" s="101"/>
      <c r="K67" s="101"/>
      <c r="L67" s="101"/>
      <c r="M67" s="101"/>
      <c r="N67" s="101"/>
      <c r="O67" s="101"/>
      <c r="P67" s="101"/>
      <c r="Q67" s="101"/>
      <c r="R67" s="101"/>
    </row>
    <row r="68" spans="1:31" s="108" customFormat="1" ht="15">
      <c r="A68" s="135" t="s">
        <v>59</v>
      </c>
      <c r="B68" s="103"/>
      <c r="C68" s="104" t="s">
        <v>58</v>
      </c>
      <c r="D68" s="104"/>
      <c r="E68" s="104"/>
      <c r="F68" s="136">
        <f>F69+F72</f>
        <v>32</v>
      </c>
      <c r="G68" s="136">
        <f>G69+G72</f>
        <v>32</v>
      </c>
      <c r="H68" s="136">
        <f>H69+H72</f>
        <v>32</v>
      </c>
      <c r="I68" s="106"/>
      <c r="J68" s="106"/>
      <c r="K68" s="106"/>
      <c r="L68" s="106"/>
      <c r="M68" s="106"/>
      <c r="N68" s="106"/>
      <c r="O68" s="106"/>
      <c r="P68" s="106"/>
      <c r="Q68" s="106"/>
      <c r="R68" s="106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</row>
    <row r="69" spans="1:31" s="108" customFormat="1" ht="15">
      <c r="A69" s="125" t="s">
        <v>61</v>
      </c>
      <c r="B69" s="137"/>
      <c r="C69" s="126" t="s">
        <v>60</v>
      </c>
      <c r="D69" s="138"/>
      <c r="E69" s="138"/>
      <c r="F69" s="139">
        <f aca="true" t="shared" si="9" ref="F69:H70">F70</f>
        <v>22</v>
      </c>
      <c r="G69" s="139">
        <f t="shared" si="9"/>
        <v>22</v>
      </c>
      <c r="H69" s="139">
        <f t="shared" si="9"/>
        <v>22</v>
      </c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</row>
    <row r="70" spans="1:31" s="108" customFormat="1" ht="45">
      <c r="A70" s="125" t="s">
        <v>130</v>
      </c>
      <c r="B70" s="137"/>
      <c r="C70" s="138"/>
      <c r="D70" s="126" t="s">
        <v>131</v>
      </c>
      <c r="E70" s="138"/>
      <c r="F70" s="139">
        <f t="shared" si="9"/>
        <v>22</v>
      </c>
      <c r="G70" s="139">
        <f t="shared" si="9"/>
        <v>22</v>
      </c>
      <c r="H70" s="139">
        <f t="shared" si="9"/>
        <v>22</v>
      </c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</row>
    <row r="71" spans="1:31" s="108" customFormat="1" ht="15">
      <c r="A71" s="125" t="s">
        <v>132</v>
      </c>
      <c r="B71" s="137"/>
      <c r="C71" s="138"/>
      <c r="D71" s="138"/>
      <c r="E71" s="126" t="s">
        <v>133</v>
      </c>
      <c r="F71" s="139">
        <v>22</v>
      </c>
      <c r="G71" s="139">
        <v>22</v>
      </c>
      <c r="H71" s="139">
        <v>22</v>
      </c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</row>
    <row r="72" spans="1:18" s="102" customFormat="1" ht="15">
      <c r="A72" s="97" t="s">
        <v>63</v>
      </c>
      <c r="B72" s="98"/>
      <c r="C72" s="99" t="s">
        <v>62</v>
      </c>
      <c r="D72" s="99"/>
      <c r="E72" s="99"/>
      <c r="F72" s="110">
        <f aca="true" t="shared" si="10" ref="F72:H73">F73</f>
        <v>10</v>
      </c>
      <c r="G72" s="110">
        <f t="shared" si="10"/>
        <v>10</v>
      </c>
      <c r="H72" s="110">
        <f t="shared" si="10"/>
        <v>10</v>
      </c>
      <c r="I72" s="101"/>
      <c r="J72" s="101"/>
      <c r="K72" s="101"/>
      <c r="L72" s="101"/>
      <c r="M72" s="101"/>
      <c r="N72" s="101"/>
      <c r="O72" s="101"/>
      <c r="P72" s="101"/>
      <c r="Q72" s="101"/>
      <c r="R72" s="101"/>
    </row>
    <row r="73" spans="1:18" s="102" customFormat="1" ht="15">
      <c r="A73" s="97" t="s">
        <v>132</v>
      </c>
      <c r="B73" s="98"/>
      <c r="C73" s="99"/>
      <c r="D73" s="99" t="s">
        <v>134</v>
      </c>
      <c r="E73" s="99"/>
      <c r="F73" s="110">
        <f t="shared" si="10"/>
        <v>10</v>
      </c>
      <c r="G73" s="110">
        <f t="shared" si="10"/>
        <v>10</v>
      </c>
      <c r="H73" s="110">
        <f t="shared" si="10"/>
        <v>10</v>
      </c>
      <c r="I73" s="101"/>
      <c r="J73" s="101"/>
      <c r="K73" s="101"/>
      <c r="L73" s="101"/>
      <c r="M73" s="101"/>
      <c r="N73" s="101"/>
      <c r="O73" s="101"/>
      <c r="P73" s="101"/>
      <c r="Q73" s="101"/>
      <c r="R73" s="101"/>
    </row>
    <row r="74" spans="1:18" s="102" customFormat="1" ht="15">
      <c r="A74" s="97" t="s">
        <v>132</v>
      </c>
      <c r="B74" s="98"/>
      <c r="C74" s="99"/>
      <c r="D74" s="99"/>
      <c r="E74" s="99" t="s">
        <v>133</v>
      </c>
      <c r="F74" s="110">
        <v>10</v>
      </c>
      <c r="G74" s="110">
        <v>10</v>
      </c>
      <c r="H74" s="110">
        <v>10</v>
      </c>
      <c r="I74" s="101"/>
      <c r="J74" s="101"/>
      <c r="K74" s="101"/>
      <c r="L74" s="101"/>
      <c r="M74" s="101"/>
      <c r="N74" s="101"/>
      <c r="O74" s="101"/>
      <c r="P74" s="101"/>
      <c r="Q74" s="101"/>
      <c r="R74" s="101"/>
    </row>
    <row r="75" spans="1:18" s="102" customFormat="1" ht="15">
      <c r="A75" s="135" t="s">
        <v>135</v>
      </c>
      <c r="B75" s="103"/>
      <c r="C75" s="104" t="s">
        <v>136</v>
      </c>
      <c r="D75" s="104"/>
      <c r="E75" s="104"/>
      <c r="F75" s="136">
        <f>F76+F79</f>
        <v>1300</v>
      </c>
      <c r="G75" s="136">
        <f>G76+G79</f>
        <v>1413</v>
      </c>
      <c r="H75" s="136">
        <f>H76+H79</f>
        <v>1300</v>
      </c>
      <c r="I75" s="101"/>
      <c r="J75" s="101"/>
      <c r="K75" s="101"/>
      <c r="L75" s="101"/>
      <c r="M75" s="101"/>
      <c r="N75" s="101"/>
      <c r="O75" s="101"/>
      <c r="P75" s="101"/>
      <c r="Q75" s="101"/>
      <c r="R75" s="101"/>
    </row>
    <row r="76" spans="1:8" s="102" customFormat="1" ht="45">
      <c r="A76" s="127" t="s">
        <v>137</v>
      </c>
      <c r="B76" s="128"/>
      <c r="C76" s="129" t="s">
        <v>66</v>
      </c>
      <c r="D76" s="129"/>
      <c r="E76" s="129"/>
      <c r="F76" s="140">
        <f aca="true" t="shared" si="11" ref="F76:H77">F77</f>
        <v>0</v>
      </c>
      <c r="G76" s="140">
        <f t="shared" si="11"/>
        <v>0</v>
      </c>
      <c r="H76" s="140">
        <f t="shared" si="11"/>
        <v>0</v>
      </c>
    </row>
    <row r="77" spans="1:8" s="102" customFormat="1" ht="60">
      <c r="A77" s="92" t="s">
        <v>138</v>
      </c>
      <c r="B77" s="128"/>
      <c r="C77" s="99"/>
      <c r="D77" s="93" t="s">
        <v>139</v>
      </c>
      <c r="E77" s="93"/>
      <c r="F77" s="115">
        <f t="shared" si="11"/>
        <v>0</v>
      </c>
      <c r="G77" s="115">
        <f t="shared" si="11"/>
        <v>0</v>
      </c>
      <c r="H77" s="115">
        <f t="shared" si="11"/>
        <v>0</v>
      </c>
    </row>
    <row r="78" spans="1:8" s="102" customFormat="1" ht="15">
      <c r="A78" s="97" t="s">
        <v>67</v>
      </c>
      <c r="B78" s="128"/>
      <c r="C78" s="99"/>
      <c r="D78" s="99"/>
      <c r="E78" s="99" t="s">
        <v>140</v>
      </c>
      <c r="F78" s="110"/>
      <c r="G78" s="110"/>
      <c r="H78" s="110"/>
    </row>
    <row r="79" spans="1:18" s="107" customFormat="1" ht="15">
      <c r="A79" s="127" t="s">
        <v>65</v>
      </c>
      <c r="B79" s="128"/>
      <c r="C79" s="129" t="s">
        <v>64</v>
      </c>
      <c r="D79" s="129"/>
      <c r="E79" s="129"/>
      <c r="F79" s="140">
        <f aca="true" t="shared" si="12" ref="F79:H80">F80</f>
        <v>1300</v>
      </c>
      <c r="G79" s="140">
        <f t="shared" si="12"/>
        <v>1413</v>
      </c>
      <c r="H79" s="140">
        <f t="shared" si="12"/>
        <v>1300</v>
      </c>
      <c r="I79" s="106"/>
      <c r="J79" s="106"/>
      <c r="K79" s="106"/>
      <c r="L79" s="106"/>
      <c r="M79" s="106"/>
      <c r="N79" s="106"/>
      <c r="O79" s="106"/>
      <c r="P79" s="106"/>
      <c r="Q79" s="106"/>
      <c r="R79" s="106"/>
    </row>
    <row r="80" spans="1:18" s="102" customFormat="1" ht="135">
      <c r="A80" s="97" t="s">
        <v>141</v>
      </c>
      <c r="B80" s="98"/>
      <c r="C80" s="99"/>
      <c r="D80" s="99" t="s">
        <v>142</v>
      </c>
      <c r="E80" s="99"/>
      <c r="F80" s="110">
        <f t="shared" si="12"/>
        <v>1300</v>
      </c>
      <c r="G80" s="110">
        <f t="shared" si="12"/>
        <v>1413</v>
      </c>
      <c r="H80" s="110">
        <f t="shared" si="12"/>
        <v>1300</v>
      </c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1:18" s="102" customFormat="1" ht="15">
      <c r="A81" s="97" t="s">
        <v>65</v>
      </c>
      <c r="B81" s="98"/>
      <c r="C81" s="99"/>
      <c r="D81" s="99"/>
      <c r="E81" s="99" t="s">
        <v>143</v>
      </c>
      <c r="F81" s="110">
        <v>1300</v>
      </c>
      <c r="G81" s="110">
        <v>1413</v>
      </c>
      <c r="H81" s="110">
        <v>1300</v>
      </c>
      <c r="I81" s="101"/>
      <c r="J81" s="101"/>
      <c r="K81" s="101"/>
      <c r="L81" s="101"/>
      <c r="M81" s="101"/>
      <c r="N81" s="101"/>
      <c r="O81" s="101"/>
      <c r="P81" s="101"/>
      <c r="Q81" s="101"/>
      <c r="R81" s="101"/>
    </row>
    <row r="82" spans="1:18" s="90" customFormat="1" ht="14.25">
      <c r="A82" s="141" t="s">
        <v>1</v>
      </c>
      <c r="B82" s="142"/>
      <c r="C82" s="142"/>
      <c r="D82" s="142"/>
      <c r="E82" s="142"/>
      <c r="F82" s="143">
        <f>F8</f>
        <v>26798.2707</v>
      </c>
      <c r="G82" s="144">
        <f>G8</f>
        <v>27131</v>
      </c>
      <c r="H82" s="145">
        <f>H8</f>
        <v>29108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s="152" customFormat="1" ht="42.75">
      <c r="A83" s="146" t="s">
        <v>69</v>
      </c>
      <c r="B83" s="147"/>
      <c r="C83" s="148"/>
      <c r="D83" s="148"/>
      <c r="E83" s="148"/>
      <c r="F83" s="149">
        <v>400.80263</v>
      </c>
      <c r="G83" s="150">
        <v>600</v>
      </c>
      <c r="H83" s="150">
        <v>600</v>
      </c>
      <c r="I83" s="151"/>
      <c r="J83" s="151"/>
      <c r="K83" s="151"/>
      <c r="L83" s="151"/>
      <c r="M83" s="151"/>
      <c r="N83" s="151"/>
      <c r="O83" s="151"/>
      <c r="P83" s="151"/>
      <c r="Q83" s="151"/>
      <c r="R83" s="151"/>
    </row>
    <row r="84" spans="1:18" s="152" customFormat="1" ht="31.5" customHeight="1">
      <c r="A84" s="153" t="s">
        <v>70</v>
      </c>
      <c r="B84" s="154"/>
      <c r="C84" s="155"/>
      <c r="D84" s="148"/>
      <c r="E84" s="148"/>
      <c r="F84" s="150"/>
      <c r="G84" s="150">
        <f>F82*2.5/100</f>
        <v>669.9567675</v>
      </c>
      <c r="H84" s="150">
        <f>G82*5/100</f>
        <v>1356.55</v>
      </c>
      <c r="I84" s="151"/>
      <c r="J84" s="151"/>
      <c r="K84" s="151"/>
      <c r="L84" s="151"/>
      <c r="M84" s="151"/>
      <c r="N84" s="151"/>
      <c r="O84" s="151"/>
      <c r="P84" s="151"/>
      <c r="Q84" s="151"/>
      <c r="R84" s="151"/>
    </row>
    <row r="85" spans="1:18" s="162" customFormat="1" ht="15.75">
      <c r="A85" s="156" t="s">
        <v>71</v>
      </c>
      <c r="B85" s="157"/>
      <c r="C85" s="158"/>
      <c r="D85" s="158"/>
      <c r="E85" s="158"/>
      <c r="F85" s="159">
        <f>F82+F83</f>
        <v>27199.07333</v>
      </c>
      <c r="G85" s="160">
        <f>G82+G83</f>
        <v>27731</v>
      </c>
      <c r="H85" s="160">
        <f>H82+H83</f>
        <v>29708</v>
      </c>
      <c r="I85" s="161"/>
      <c r="J85" s="161"/>
      <c r="K85" s="161"/>
      <c r="L85" s="161"/>
      <c r="M85" s="161"/>
      <c r="N85" s="161"/>
      <c r="O85" s="161"/>
      <c r="P85" s="161"/>
      <c r="Q85" s="161"/>
      <c r="R85" s="161"/>
    </row>
    <row r="86" spans="1:6" ht="15.75">
      <c r="A86" s="67"/>
      <c r="B86" s="163"/>
      <c r="C86" s="163"/>
      <c r="D86" s="163"/>
      <c r="E86" s="163"/>
      <c r="F86" s="164"/>
    </row>
    <row r="87" spans="1:6" ht="15.75">
      <c r="A87" s="67"/>
      <c r="B87" s="163"/>
      <c r="C87" s="163"/>
      <c r="D87" s="163"/>
      <c r="E87" s="163"/>
      <c r="F87" s="164"/>
    </row>
    <row r="88" spans="1:6" ht="15.75">
      <c r="A88" s="67"/>
      <c r="B88" s="163"/>
      <c r="C88" s="163"/>
      <c r="D88" s="163"/>
      <c r="E88" s="163"/>
      <c r="F88" s="164"/>
    </row>
    <row r="89" spans="1:6" ht="15.75">
      <c r="A89" s="67"/>
      <c r="B89" s="163"/>
      <c r="C89" s="163"/>
      <c r="D89" s="163"/>
      <c r="E89" s="163"/>
      <c r="F89" s="164"/>
    </row>
    <row r="90" spans="1:6" ht="15.75">
      <c r="A90" s="67"/>
      <c r="B90" s="163"/>
      <c r="C90" s="163"/>
      <c r="D90" s="163"/>
      <c r="E90" s="163"/>
      <c r="F90" s="164"/>
    </row>
    <row r="91" spans="1:6" ht="15.75">
      <c r="A91" s="67"/>
      <c r="B91" s="163"/>
      <c r="C91" s="163"/>
      <c r="D91" s="163"/>
      <c r="E91" s="163"/>
      <c r="F91" s="164"/>
    </row>
    <row r="92" spans="1:6" ht="15.75">
      <c r="A92" s="67"/>
      <c r="B92" s="163"/>
      <c r="C92" s="163"/>
      <c r="D92" s="163"/>
      <c r="E92" s="163"/>
      <c r="F92" s="164"/>
    </row>
    <row r="93" spans="1:6" ht="15.75">
      <c r="A93" s="67"/>
      <c r="B93" s="163"/>
      <c r="C93" s="163"/>
      <c r="D93" s="163"/>
      <c r="E93" s="163"/>
      <c r="F93" s="164"/>
    </row>
    <row r="94" spans="1:6" ht="15.75">
      <c r="A94" s="67"/>
      <c r="B94" s="163"/>
      <c r="C94" s="163"/>
      <c r="D94" s="163"/>
      <c r="E94" s="163"/>
      <c r="F94" s="164"/>
    </row>
    <row r="95" spans="1:6" ht="15.75">
      <c r="A95" s="67"/>
      <c r="B95" s="163"/>
      <c r="C95" s="163"/>
      <c r="D95" s="163"/>
      <c r="E95" s="163"/>
      <c r="F95" s="164"/>
    </row>
    <row r="96" spans="1:6" ht="15.75">
      <c r="A96" s="67"/>
      <c r="B96" s="163"/>
      <c r="C96" s="163"/>
      <c r="D96" s="163"/>
      <c r="E96" s="163"/>
      <c r="F96" s="164"/>
    </row>
    <row r="97" spans="1:6" ht="15.75">
      <c r="A97" s="67"/>
      <c r="B97" s="163"/>
      <c r="C97" s="163"/>
      <c r="D97" s="163"/>
      <c r="E97" s="163"/>
      <c r="F97" s="164"/>
    </row>
    <row r="98" spans="1:6" ht="15.75">
      <c r="A98" s="67"/>
      <c r="B98" s="163"/>
      <c r="C98" s="163"/>
      <c r="D98" s="163"/>
      <c r="E98" s="163"/>
      <c r="F98" s="164"/>
    </row>
    <row r="99" spans="1:6" ht="15.75">
      <c r="A99" s="67"/>
      <c r="B99" s="163"/>
      <c r="C99" s="163"/>
      <c r="D99" s="163"/>
      <c r="E99" s="163"/>
      <c r="F99" s="164"/>
    </row>
    <row r="100" spans="1:6" ht="15.75">
      <c r="A100" s="67"/>
      <c r="B100" s="163"/>
      <c r="C100" s="163"/>
      <c r="D100" s="163"/>
      <c r="E100" s="163"/>
      <c r="F100" s="164"/>
    </row>
    <row r="101" spans="1:6" ht="15.75">
      <c r="A101" s="67"/>
      <c r="B101" s="163"/>
      <c r="C101" s="163"/>
      <c r="D101" s="163"/>
      <c r="E101" s="163"/>
      <c r="F101" s="164"/>
    </row>
    <row r="102" spans="1:6" ht="15.75">
      <c r="A102" s="67"/>
      <c r="B102" s="163"/>
      <c r="C102" s="163"/>
      <c r="D102" s="163"/>
      <c r="E102" s="163"/>
      <c r="F102" s="164"/>
    </row>
    <row r="103" spans="1:6" ht="15.75">
      <c r="A103" s="67"/>
      <c r="B103" s="163"/>
      <c r="C103" s="163"/>
      <c r="D103" s="163"/>
      <c r="E103" s="163"/>
      <c r="F103" s="164"/>
    </row>
    <row r="104" spans="1:6" ht="15.75">
      <c r="A104" s="67"/>
      <c r="B104" s="163"/>
      <c r="C104" s="163"/>
      <c r="D104" s="163"/>
      <c r="E104" s="163"/>
      <c r="F104" s="164"/>
    </row>
    <row r="105" spans="1:6" ht="15.75">
      <c r="A105" s="67"/>
      <c r="B105" s="163"/>
      <c r="C105" s="163"/>
      <c r="D105" s="163"/>
      <c r="E105" s="163"/>
      <c r="F105" s="164"/>
    </row>
    <row r="106" spans="1:6" ht="15.75">
      <c r="A106" s="67"/>
      <c r="B106" s="163"/>
      <c r="C106" s="163"/>
      <c r="D106" s="163"/>
      <c r="E106" s="163"/>
      <c r="F106" s="164"/>
    </row>
    <row r="107" spans="1:6" ht="15.75">
      <c r="A107" s="67"/>
      <c r="B107" s="163"/>
      <c r="C107" s="163"/>
      <c r="D107" s="163"/>
      <c r="E107" s="163"/>
      <c r="F107" s="164"/>
    </row>
    <row r="108" spans="1:6" ht="15.75">
      <c r="A108" s="67"/>
      <c r="B108" s="163"/>
      <c r="C108" s="163"/>
      <c r="D108" s="163"/>
      <c r="E108" s="163"/>
      <c r="F108" s="164"/>
    </row>
    <row r="109" spans="1:6" ht="15.75">
      <c r="A109" s="67"/>
      <c r="B109" s="163"/>
      <c r="C109" s="163"/>
      <c r="D109" s="163"/>
      <c r="E109" s="163"/>
      <c r="F109" s="164"/>
    </row>
    <row r="110" spans="1:6" ht="15.75">
      <c r="A110" s="67"/>
      <c r="B110" s="163"/>
      <c r="C110" s="163"/>
      <c r="D110" s="163"/>
      <c r="E110" s="163"/>
      <c r="F110" s="164"/>
    </row>
    <row r="111" spans="1:6" ht="15.75">
      <c r="A111" s="67"/>
      <c r="B111" s="163"/>
      <c r="C111" s="163"/>
      <c r="D111" s="163"/>
      <c r="E111" s="163"/>
      <c r="F111" s="164"/>
    </row>
    <row r="112" spans="1:6" ht="15.75">
      <c r="A112" s="67"/>
      <c r="B112" s="163"/>
      <c r="C112" s="163"/>
      <c r="D112" s="163"/>
      <c r="E112" s="163"/>
      <c r="F112" s="164"/>
    </row>
    <row r="113" spans="1:6" ht="15.75">
      <c r="A113" s="67"/>
      <c r="B113" s="163"/>
      <c r="C113" s="163"/>
      <c r="D113" s="163"/>
      <c r="E113" s="163"/>
      <c r="F113" s="164"/>
    </row>
    <row r="114" spans="1:6" ht="15.75">
      <c r="A114" s="67"/>
      <c r="B114" s="163"/>
      <c r="C114" s="163"/>
      <c r="D114" s="163"/>
      <c r="E114" s="163"/>
      <c r="F114" s="164"/>
    </row>
    <row r="115" spans="1:6" ht="15.75">
      <c r="A115" s="67"/>
      <c r="B115" s="163"/>
      <c r="C115" s="163"/>
      <c r="D115" s="163"/>
      <c r="E115" s="163"/>
      <c r="F115" s="164"/>
    </row>
    <row r="116" spans="1:6" ht="15.75">
      <c r="A116" s="67"/>
      <c r="B116" s="163"/>
      <c r="C116" s="163"/>
      <c r="D116" s="163"/>
      <c r="E116" s="163"/>
      <c r="F116" s="164"/>
    </row>
    <row r="117" spans="1:6" ht="15.75">
      <c r="A117" s="67"/>
      <c r="B117" s="163"/>
      <c r="C117" s="163"/>
      <c r="D117" s="163"/>
      <c r="E117" s="163"/>
      <c r="F117" s="164"/>
    </row>
    <row r="118" spans="1:6" ht="15.75">
      <c r="A118" s="67"/>
      <c r="B118" s="163"/>
      <c r="C118" s="163"/>
      <c r="D118" s="163"/>
      <c r="E118" s="163"/>
      <c r="F118" s="164"/>
    </row>
    <row r="119" spans="1:6" ht="15.75">
      <c r="A119" s="67"/>
      <c r="B119" s="163"/>
      <c r="C119" s="163"/>
      <c r="D119" s="163"/>
      <c r="E119" s="163"/>
      <c r="F119" s="164"/>
    </row>
    <row r="120" spans="1:6" ht="15.75">
      <c r="A120" s="67"/>
      <c r="B120" s="163"/>
      <c r="C120" s="163"/>
      <c r="D120" s="163"/>
      <c r="E120" s="163"/>
      <c r="F120" s="164"/>
    </row>
    <row r="121" spans="1:6" ht="15.75">
      <c r="A121" s="67"/>
      <c r="B121" s="163"/>
      <c r="C121" s="163"/>
      <c r="D121" s="163"/>
      <c r="E121" s="163"/>
      <c r="F121" s="164"/>
    </row>
    <row r="122" spans="1:6" ht="15.75">
      <c r="A122" s="67"/>
      <c r="B122" s="163"/>
      <c r="C122" s="163"/>
      <c r="D122" s="163"/>
      <c r="E122" s="163"/>
      <c r="F122" s="164"/>
    </row>
    <row r="123" spans="1:6" ht="15.75">
      <c r="A123" s="67"/>
      <c r="B123" s="163"/>
      <c r="C123" s="163"/>
      <c r="D123" s="163"/>
      <c r="E123" s="163"/>
      <c r="F123" s="164"/>
    </row>
    <row r="124" spans="1:6" ht="15.75">
      <c r="A124" s="67"/>
      <c r="B124" s="163"/>
      <c r="C124" s="163"/>
      <c r="D124" s="163"/>
      <c r="E124" s="163"/>
      <c r="F124" s="164"/>
    </row>
    <row r="125" spans="1:6" ht="15.75">
      <c r="A125" s="67"/>
      <c r="B125" s="163"/>
      <c r="C125" s="163"/>
      <c r="D125" s="163"/>
      <c r="E125" s="163"/>
      <c r="F125" s="164"/>
    </row>
    <row r="126" spans="1:6" ht="15.75">
      <c r="A126" s="67"/>
      <c r="B126" s="163"/>
      <c r="C126" s="163"/>
      <c r="D126" s="163"/>
      <c r="E126" s="163"/>
      <c r="F126" s="164"/>
    </row>
    <row r="127" spans="1:6" ht="15.75">
      <c r="A127" s="67"/>
      <c r="B127" s="163"/>
      <c r="C127" s="163"/>
      <c r="D127" s="163"/>
      <c r="E127" s="163"/>
      <c r="F127" s="164"/>
    </row>
    <row r="128" spans="1:6" ht="15.75">
      <c r="A128" s="67"/>
      <c r="B128" s="163"/>
      <c r="C128" s="163"/>
      <c r="D128" s="163"/>
      <c r="E128" s="163"/>
      <c r="F128" s="164"/>
    </row>
    <row r="129" spans="1:6" ht="15.75">
      <c r="A129" s="67"/>
      <c r="B129" s="163"/>
      <c r="C129" s="163"/>
      <c r="D129" s="163"/>
      <c r="E129" s="163"/>
      <c r="F129" s="164"/>
    </row>
    <row r="130" spans="1:6" ht="15.75">
      <c r="A130" s="67"/>
      <c r="B130" s="163"/>
      <c r="C130" s="163"/>
      <c r="D130" s="163"/>
      <c r="E130" s="163"/>
      <c r="F130" s="164"/>
    </row>
    <row r="131" spans="1:6" ht="15.75">
      <c r="A131" s="67"/>
      <c r="B131" s="163"/>
      <c r="C131" s="163"/>
      <c r="D131" s="163"/>
      <c r="E131" s="163"/>
      <c r="F131" s="164"/>
    </row>
    <row r="132" spans="1:6" ht="15.75">
      <c r="A132" s="67"/>
      <c r="B132" s="163"/>
      <c r="C132" s="163"/>
      <c r="D132" s="163"/>
      <c r="E132" s="163"/>
      <c r="F132" s="164"/>
    </row>
    <row r="133" spans="1:6" ht="15.75">
      <c r="A133" s="67"/>
      <c r="B133" s="163"/>
      <c r="C133" s="163"/>
      <c r="D133" s="163"/>
      <c r="E133" s="163"/>
      <c r="F133" s="164"/>
    </row>
    <row r="134" spans="1:6" ht="15.75">
      <c r="A134" s="67"/>
      <c r="B134" s="163"/>
      <c r="C134" s="163"/>
      <c r="D134" s="163"/>
      <c r="E134" s="163"/>
      <c r="F134" s="164"/>
    </row>
    <row r="135" spans="1:6" ht="15.75">
      <c r="A135" s="67"/>
      <c r="B135" s="163"/>
      <c r="C135" s="163"/>
      <c r="D135" s="163"/>
      <c r="E135" s="163"/>
      <c r="F135" s="164"/>
    </row>
    <row r="136" spans="1:6" ht="15.75">
      <c r="A136" s="67"/>
      <c r="B136" s="163"/>
      <c r="C136" s="163"/>
      <c r="D136" s="163"/>
      <c r="E136" s="163"/>
      <c r="F136" s="164"/>
    </row>
    <row r="137" spans="1:6" ht="15.75">
      <c r="A137" s="67"/>
      <c r="B137" s="163"/>
      <c r="C137" s="163"/>
      <c r="D137" s="163"/>
      <c r="E137" s="163"/>
      <c r="F137" s="164"/>
    </row>
    <row r="138" spans="1:6" ht="15.75">
      <c r="A138" s="67"/>
      <c r="B138" s="163"/>
      <c r="C138" s="163"/>
      <c r="D138" s="163"/>
      <c r="E138" s="163"/>
      <c r="F138" s="164"/>
    </row>
    <row r="139" spans="1:6" ht="15.75">
      <c r="A139" s="67"/>
      <c r="B139" s="163"/>
      <c r="C139" s="163"/>
      <c r="D139" s="163"/>
      <c r="E139" s="163"/>
      <c r="F139" s="164"/>
    </row>
    <row r="140" spans="1:6" ht="15.75">
      <c r="A140" s="67"/>
      <c r="B140" s="163"/>
      <c r="C140" s="163"/>
      <c r="D140" s="163"/>
      <c r="E140" s="163"/>
      <c r="F140" s="164"/>
    </row>
    <row r="141" spans="1:6" ht="15.75">
      <c r="A141" s="67"/>
      <c r="B141" s="163"/>
      <c r="C141" s="163"/>
      <c r="D141" s="163"/>
      <c r="E141" s="163"/>
      <c r="F141" s="164"/>
    </row>
    <row r="142" spans="1:6" ht="15.75">
      <c r="A142" s="67"/>
      <c r="B142" s="163"/>
      <c r="C142" s="163"/>
      <c r="D142" s="163"/>
      <c r="E142" s="163"/>
      <c r="F142" s="164"/>
    </row>
    <row r="143" spans="1:6" ht="15.75">
      <c r="A143" s="67"/>
      <c r="B143" s="163"/>
      <c r="C143" s="163"/>
      <c r="D143" s="163"/>
      <c r="E143" s="163"/>
      <c r="F143" s="164"/>
    </row>
    <row r="144" spans="1:6" ht="15.75">
      <c r="A144" s="67"/>
      <c r="B144" s="163"/>
      <c r="C144" s="163"/>
      <c r="D144" s="163"/>
      <c r="E144" s="163"/>
      <c r="F144" s="164"/>
    </row>
    <row r="145" spans="1:6" ht="15.75">
      <c r="A145" s="67"/>
      <c r="B145" s="163"/>
      <c r="C145" s="163"/>
      <c r="D145" s="163"/>
      <c r="E145" s="163"/>
      <c r="F145" s="164"/>
    </row>
    <row r="146" spans="1:6" ht="15.75">
      <c r="A146" s="67"/>
      <c r="B146" s="163"/>
      <c r="C146" s="163"/>
      <c r="D146" s="163"/>
      <c r="E146" s="163"/>
      <c r="F146" s="164"/>
    </row>
    <row r="147" spans="1:6" ht="15.75">
      <c r="A147" s="67"/>
      <c r="B147" s="163"/>
      <c r="C147" s="163"/>
      <c r="D147" s="163"/>
      <c r="E147" s="163"/>
      <c r="F147" s="164"/>
    </row>
    <row r="148" spans="1:6" ht="15.75">
      <c r="A148" s="67"/>
      <c r="B148" s="163"/>
      <c r="C148" s="163"/>
      <c r="D148" s="163"/>
      <c r="E148" s="163"/>
      <c r="F148" s="164"/>
    </row>
    <row r="149" spans="1:6" ht="15.75">
      <c r="A149" s="67"/>
      <c r="B149" s="163"/>
      <c r="C149" s="163"/>
      <c r="D149" s="163"/>
      <c r="E149" s="163"/>
      <c r="F149" s="164"/>
    </row>
    <row r="150" spans="1:6" ht="15.75">
      <c r="A150" s="67"/>
      <c r="B150" s="163"/>
      <c r="C150" s="163"/>
      <c r="D150" s="163"/>
      <c r="E150" s="163"/>
      <c r="F150" s="164"/>
    </row>
    <row r="151" spans="1:6" ht="15.75">
      <c r="A151" s="67"/>
      <c r="B151" s="163"/>
      <c r="C151" s="163"/>
      <c r="D151" s="163"/>
      <c r="E151" s="163"/>
      <c r="F151" s="164"/>
    </row>
    <row r="152" spans="1:6" ht="15.75">
      <c r="A152" s="67"/>
      <c r="B152" s="163"/>
      <c r="C152" s="163"/>
      <c r="D152" s="163"/>
      <c r="E152" s="163"/>
      <c r="F152" s="164"/>
    </row>
    <row r="153" spans="1:6" ht="15.75">
      <c r="A153" s="67"/>
      <c r="B153" s="163"/>
      <c r="C153" s="163"/>
      <c r="D153" s="163"/>
      <c r="E153" s="163"/>
      <c r="F153" s="164"/>
    </row>
    <row r="154" spans="1:6" ht="15.75">
      <c r="A154" s="67"/>
      <c r="B154" s="163"/>
      <c r="C154" s="163"/>
      <c r="D154" s="163"/>
      <c r="E154" s="163"/>
      <c r="F154" s="164"/>
    </row>
    <row r="155" spans="1:6" ht="15.75">
      <c r="A155" s="67"/>
      <c r="B155" s="163"/>
      <c r="C155" s="163"/>
      <c r="D155" s="163"/>
      <c r="E155" s="163"/>
      <c r="F155" s="164"/>
    </row>
    <row r="156" spans="1:6" ht="15.75">
      <c r="A156" s="67"/>
      <c r="B156" s="163"/>
      <c r="C156" s="163"/>
      <c r="D156" s="163"/>
      <c r="E156" s="163"/>
      <c r="F156" s="164"/>
    </row>
    <row r="157" spans="1:6" ht="15.75">
      <c r="A157" s="67"/>
      <c r="B157" s="163"/>
      <c r="C157" s="163"/>
      <c r="D157" s="163"/>
      <c r="E157" s="163"/>
      <c r="F157" s="164"/>
    </row>
    <row r="158" spans="1:6" ht="15.75">
      <c r="A158" s="67"/>
      <c r="B158" s="163"/>
      <c r="C158" s="163"/>
      <c r="D158" s="163"/>
      <c r="E158" s="163"/>
      <c r="F158" s="164"/>
    </row>
    <row r="159" spans="1:6" ht="15.75">
      <c r="A159" s="67"/>
      <c r="B159" s="163"/>
      <c r="C159" s="163"/>
      <c r="D159" s="163"/>
      <c r="E159" s="163"/>
      <c r="F159" s="164"/>
    </row>
    <row r="160" spans="1:6" ht="15.75">
      <c r="A160" s="67"/>
      <c r="B160" s="163"/>
      <c r="C160" s="163"/>
      <c r="D160" s="163"/>
      <c r="E160" s="163"/>
      <c r="F160" s="164"/>
    </row>
    <row r="161" spans="1:6" ht="15.75">
      <c r="A161" s="67"/>
      <c r="B161" s="163"/>
      <c r="C161" s="163"/>
      <c r="D161" s="163"/>
      <c r="E161" s="163"/>
      <c r="F161" s="164"/>
    </row>
    <row r="162" spans="1:6" ht="15.75">
      <c r="A162" s="67"/>
      <c r="B162" s="163"/>
      <c r="C162" s="163"/>
      <c r="D162" s="163"/>
      <c r="E162" s="163"/>
      <c r="F162" s="164"/>
    </row>
    <row r="163" spans="1:6" ht="15.75">
      <c r="A163" s="67"/>
      <c r="B163" s="163"/>
      <c r="C163" s="163"/>
      <c r="D163" s="163"/>
      <c r="E163" s="163"/>
      <c r="F163" s="164"/>
    </row>
    <row r="164" spans="1:6" ht="15.75">
      <c r="A164" s="67"/>
      <c r="B164" s="163"/>
      <c r="C164" s="163"/>
      <c r="D164" s="163"/>
      <c r="E164" s="163"/>
      <c r="F164" s="164"/>
    </row>
    <row r="165" spans="1:6" ht="15.75">
      <c r="A165" s="67"/>
      <c r="B165" s="163"/>
      <c r="C165" s="163"/>
      <c r="D165" s="163"/>
      <c r="E165" s="163"/>
      <c r="F165" s="164"/>
    </row>
    <row r="166" spans="1:6" ht="15.75">
      <c r="A166" s="67"/>
      <c r="B166" s="163"/>
      <c r="C166" s="163"/>
      <c r="D166" s="163"/>
      <c r="E166" s="163"/>
      <c r="F166" s="164"/>
    </row>
    <row r="167" spans="1:6" ht="15.75">
      <c r="A167" s="67"/>
      <c r="B167" s="163"/>
      <c r="C167" s="163"/>
      <c r="D167" s="163"/>
      <c r="E167" s="163"/>
      <c r="F167" s="164"/>
    </row>
    <row r="168" spans="1:6" ht="15.75">
      <c r="A168" s="67"/>
      <c r="B168" s="163"/>
      <c r="C168" s="163"/>
      <c r="D168" s="163"/>
      <c r="E168" s="163"/>
      <c r="F168" s="164"/>
    </row>
    <row r="169" spans="1:6" ht="15.75">
      <c r="A169" s="67"/>
      <c r="B169" s="163"/>
      <c r="C169" s="163"/>
      <c r="D169" s="163"/>
      <c r="E169" s="163"/>
      <c r="F169" s="164"/>
    </row>
    <row r="170" spans="1:6" ht="15.75">
      <c r="A170" s="67"/>
      <c r="B170" s="163"/>
      <c r="C170" s="163"/>
      <c r="D170" s="163"/>
      <c r="E170" s="163"/>
      <c r="F170" s="164"/>
    </row>
    <row r="171" spans="1:6" ht="15.75">
      <c r="A171" s="67"/>
      <c r="B171" s="163"/>
      <c r="C171" s="163"/>
      <c r="D171" s="163"/>
      <c r="E171" s="163"/>
      <c r="F171" s="164"/>
    </row>
    <row r="172" spans="1:6" ht="15.75">
      <c r="A172" s="67"/>
      <c r="B172" s="163"/>
      <c r="C172" s="163"/>
      <c r="D172" s="163"/>
      <c r="E172" s="163"/>
      <c r="F172" s="164"/>
    </row>
    <row r="173" spans="1:6" ht="15.75">
      <c r="A173" s="67"/>
      <c r="B173" s="163"/>
      <c r="C173" s="163"/>
      <c r="D173" s="163"/>
      <c r="E173" s="163"/>
      <c r="F173" s="164"/>
    </row>
    <row r="174" spans="1:6" ht="15.75">
      <c r="A174" s="67"/>
      <c r="B174" s="163"/>
      <c r="C174" s="163"/>
      <c r="D174" s="163"/>
      <c r="E174" s="163"/>
      <c r="F174" s="164"/>
    </row>
    <row r="175" spans="1:6" ht="15.75">
      <c r="A175" s="67"/>
      <c r="B175" s="163"/>
      <c r="C175" s="163"/>
      <c r="D175" s="163"/>
      <c r="E175" s="163"/>
      <c r="F175" s="164"/>
    </row>
    <row r="176" spans="1:6" ht="15.75">
      <c r="A176" s="67"/>
      <c r="B176" s="163"/>
      <c r="C176" s="163"/>
      <c r="D176" s="163"/>
      <c r="E176" s="163"/>
      <c r="F176" s="164"/>
    </row>
    <row r="177" spans="1:6" ht="15.75">
      <c r="A177" s="67"/>
      <c r="B177" s="163"/>
      <c r="C177" s="163"/>
      <c r="D177" s="163"/>
      <c r="E177" s="163"/>
      <c r="F177" s="164"/>
    </row>
    <row r="178" spans="1:6" ht="15.75">
      <c r="A178" s="67"/>
      <c r="B178" s="163"/>
      <c r="C178" s="163"/>
      <c r="D178" s="163"/>
      <c r="E178" s="163"/>
      <c r="F178" s="164"/>
    </row>
    <row r="179" spans="1:6" ht="15.75">
      <c r="A179" s="67"/>
      <c r="B179" s="163"/>
      <c r="C179" s="163"/>
      <c r="D179" s="163"/>
      <c r="E179" s="163"/>
      <c r="F179" s="164"/>
    </row>
    <row r="180" spans="1:6" ht="15.75">
      <c r="A180" s="67"/>
      <c r="B180" s="163"/>
      <c r="C180" s="163"/>
      <c r="D180" s="163"/>
      <c r="E180" s="163"/>
      <c r="F180" s="164"/>
    </row>
    <row r="181" spans="1:6" ht="15.75">
      <c r="A181" s="67"/>
      <c r="B181" s="163"/>
      <c r="C181" s="163"/>
      <c r="D181" s="163"/>
      <c r="E181" s="163"/>
      <c r="F181" s="164"/>
    </row>
    <row r="182" spans="1:6" ht="15.75">
      <c r="A182" s="67"/>
      <c r="B182" s="163"/>
      <c r="C182" s="163"/>
      <c r="D182" s="163"/>
      <c r="E182" s="163"/>
      <c r="F182" s="164"/>
    </row>
    <row r="183" spans="1:6" ht="15.75">
      <c r="A183" s="67"/>
      <c r="B183" s="163"/>
      <c r="C183" s="163"/>
      <c r="D183" s="163"/>
      <c r="E183" s="163"/>
      <c r="F183" s="164"/>
    </row>
    <row r="184" spans="1:6" ht="15.75">
      <c r="A184" s="67"/>
      <c r="B184" s="163"/>
      <c r="C184" s="163"/>
      <c r="D184" s="163"/>
      <c r="E184" s="163"/>
      <c r="F184" s="164"/>
    </row>
    <row r="185" spans="1:6" ht="15.75">
      <c r="A185" s="67"/>
      <c r="B185" s="163"/>
      <c r="C185" s="163"/>
      <c r="D185" s="163"/>
      <c r="E185" s="163"/>
      <c r="F185" s="164"/>
    </row>
    <row r="186" spans="1:6" ht="15.75">
      <c r="A186" s="67"/>
      <c r="B186" s="163"/>
      <c r="C186" s="163"/>
      <c r="D186" s="163"/>
      <c r="E186" s="163"/>
      <c r="F186" s="164"/>
    </row>
    <row r="187" spans="1:6" ht="15.75">
      <c r="A187" s="67"/>
      <c r="B187" s="163"/>
      <c r="C187" s="163"/>
      <c r="D187" s="163"/>
      <c r="E187" s="163"/>
      <c r="F187" s="164"/>
    </row>
    <row r="188" spans="1:6" ht="15.75">
      <c r="A188" s="67"/>
      <c r="B188" s="163"/>
      <c r="C188" s="163"/>
      <c r="D188" s="163"/>
      <c r="E188" s="163"/>
      <c r="F188" s="164"/>
    </row>
    <row r="189" spans="1:6" ht="15.75">
      <c r="A189" s="67"/>
      <c r="B189" s="163"/>
      <c r="C189" s="163"/>
      <c r="D189" s="163"/>
      <c r="E189" s="163"/>
      <c r="F189" s="164"/>
    </row>
    <row r="190" spans="1:6" ht="15.75">
      <c r="A190" s="67"/>
      <c r="B190" s="163"/>
      <c r="C190" s="163"/>
      <c r="D190" s="163"/>
      <c r="E190" s="163"/>
      <c r="F190" s="164"/>
    </row>
    <row r="191" spans="1:6" ht="15.75">
      <c r="A191" s="67"/>
      <c r="B191" s="163"/>
      <c r="C191" s="163"/>
      <c r="D191" s="163"/>
      <c r="E191" s="163"/>
      <c r="F191" s="164"/>
    </row>
    <row r="192" spans="1:6" ht="15.75">
      <c r="A192" s="67"/>
      <c r="B192" s="163"/>
      <c r="C192" s="163"/>
      <c r="D192" s="163"/>
      <c r="E192" s="163"/>
      <c r="F192" s="164"/>
    </row>
    <row r="193" spans="1:6" ht="15.75">
      <c r="A193" s="67"/>
      <c r="B193" s="163"/>
      <c r="C193" s="163"/>
      <c r="D193" s="163"/>
      <c r="E193" s="163"/>
      <c r="F193" s="164"/>
    </row>
    <row r="194" spans="1:6" ht="15.75">
      <c r="A194" s="67"/>
      <c r="B194" s="163"/>
      <c r="C194" s="163"/>
      <c r="D194" s="163"/>
      <c r="E194" s="163"/>
      <c r="F194" s="164"/>
    </row>
    <row r="195" spans="1:6" ht="15.75">
      <c r="A195" s="67"/>
      <c r="B195" s="163"/>
      <c r="C195" s="163"/>
      <c r="D195" s="163"/>
      <c r="E195" s="163"/>
      <c r="F195" s="164"/>
    </row>
    <row r="196" spans="1:6" ht="15.75">
      <c r="A196" s="67"/>
      <c r="B196" s="163"/>
      <c r="C196" s="163"/>
      <c r="D196" s="163"/>
      <c r="E196" s="163"/>
      <c r="F196" s="164"/>
    </row>
    <row r="197" spans="1:6" ht="15.75">
      <c r="A197" s="67"/>
      <c r="B197" s="163"/>
      <c r="C197" s="163"/>
      <c r="D197" s="163"/>
      <c r="E197" s="163"/>
      <c r="F197" s="164"/>
    </row>
    <row r="198" spans="1:6" ht="15.75">
      <c r="A198" s="67"/>
      <c r="B198" s="163"/>
      <c r="C198" s="163"/>
      <c r="D198" s="163"/>
      <c r="E198" s="163"/>
      <c r="F198" s="164"/>
    </row>
    <row r="199" spans="1:6" ht="15.75">
      <c r="A199" s="67"/>
      <c r="B199" s="163"/>
      <c r="C199" s="163"/>
      <c r="D199" s="163"/>
      <c r="E199" s="163"/>
      <c r="F199" s="164"/>
    </row>
    <row r="200" spans="1:6" ht="15.75">
      <c r="A200" s="67"/>
      <c r="B200" s="163"/>
      <c r="C200" s="163"/>
      <c r="D200" s="163"/>
      <c r="E200" s="163"/>
      <c r="F200" s="164"/>
    </row>
    <row r="201" spans="1:6" ht="15.75">
      <c r="A201" s="67"/>
      <c r="B201" s="163"/>
      <c r="C201" s="163"/>
      <c r="D201" s="163"/>
      <c r="E201" s="163"/>
      <c r="F201" s="164"/>
    </row>
    <row r="202" spans="1:6" ht="15.75">
      <c r="A202" s="67"/>
      <c r="B202" s="163"/>
      <c r="C202" s="163"/>
      <c r="D202" s="163"/>
      <c r="E202" s="163"/>
      <c r="F202" s="164"/>
    </row>
    <row r="203" spans="1:6" ht="15.75">
      <c r="A203" s="67"/>
      <c r="B203" s="163"/>
      <c r="C203" s="163"/>
      <c r="D203" s="163"/>
      <c r="E203" s="163"/>
      <c r="F203" s="164"/>
    </row>
    <row r="204" spans="1:6" ht="15.75">
      <c r="A204" s="67"/>
      <c r="B204" s="163"/>
      <c r="C204" s="163"/>
      <c r="D204" s="163"/>
      <c r="E204" s="163"/>
      <c r="F204" s="164"/>
    </row>
    <row r="205" spans="1:6" ht="15.75">
      <c r="A205" s="67"/>
      <c r="B205" s="163"/>
      <c r="C205" s="163"/>
      <c r="D205" s="163"/>
      <c r="E205" s="163"/>
      <c r="F205" s="164"/>
    </row>
    <row r="206" spans="1:6" ht="15.75">
      <c r="A206" s="67"/>
      <c r="B206" s="163"/>
      <c r="C206" s="163"/>
      <c r="D206" s="163"/>
      <c r="E206" s="163"/>
      <c r="F206" s="164"/>
    </row>
    <row r="207" spans="1:6" ht="15.75">
      <c r="A207" s="67"/>
      <c r="B207" s="163"/>
      <c r="C207" s="163"/>
      <c r="D207" s="163"/>
      <c r="E207" s="163"/>
      <c r="F207" s="164"/>
    </row>
    <row r="208" spans="1:6" ht="15.75">
      <c r="A208" s="67"/>
      <c r="B208" s="163"/>
      <c r="C208" s="163"/>
      <c r="D208" s="163"/>
      <c r="E208" s="163"/>
      <c r="F208" s="164"/>
    </row>
    <row r="209" spans="1:6" ht="15.75">
      <c r="A209" s="67"/>
      <c r="B209" s="163"/>
      <c r="C209" s="163"/>
      <c r="D209" s="163"/>
      <c r="E209" s="163"/>
      <c r="F209" s="164"/>
    </row>
    <row r="210" spans="1:6" ht="15.75">
      <c r="A210" s="67"/>
      <c r="B210" s="163"/>
      <c r="C210" s="163"/>
      <c r="D210" s="163"/>
      <c r="E210" s="163"/>
      <c r="F210" s="164"/>
    </row>
    <row r="211" spans="1:6" ht="15.75">
      <c r="A211" s="67"/>
      <c r="B211" s="163"/>
      <c r="C211" s="163"/>
      <c r="D211" s="163"/>
      <c r="E211" s="163"/>
      <c r="F211" s="164"/>
    </row>
    <row r="212" spans="1:6" ht="15.75">
      <c r="A212" s="67"/>
      <c r="B212" s="163"/>
      <c r="C212" s="163"/>
      <c r="D212" s="163"/>
      <c r="E212" s="163"/>
      <c r="F212" s="164"/>
    </row>
    <row r="213" spans="1:6" ht="15.75">
      <c r="A213" s="67"/>
      <c r="B213" s="163"/>
      <c r="C213" s="163"/>
      <c r="D213" s="163"/>
      <c r="E213" s="163"/>
      <c r="F213" s="164"/>
    </row>
  </sheetData>
  <sheetProtection/>
  <mergeCells count="5">
    <mergeCell ref="A5:F5"/>
    <mergeCell ref="E1:H1"/>
    <mergeCell ref="A2:H2"/>
    <mergeCell ref="A3:H3"/>
    <mergeCell ref="A4:F4"/>
  </mergeCells>
  <printOptions horizontalCentered="1"/>
  <pageMargins left="0.7875" right="0.5118055555555556" top="0.31527777777777777" bottom="0.39375" header="0.5118055555555556" footer="0.5118055555555556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Антонова</cp:lastModifiedBy>
  <cp:lastPrinted>2023-01-06T09:27:17Z</cp:lastPrinted>
  <dcterms:created xsi:type="dcterms:W3CDTF">2004-11-16T05:58:34Z</dcterms:created>
  <dcterms:modified xsi:type="dcterms:W3CDTF">2023-01-06T11:50:57Z</dcterms:modified>
  <cp:category/>
  <cp:version/>
  <cp:contentType/>
  <cp:contentStatus/>
  <cp:revision>1</cp:revision>
</cp:coreProperties>
</file>