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2"/>
  </bookViews>
  <sheets>
    <sheet name="ДОХОДЫ 2023" sheetId="1" r:id="rId1"/>
    <sheet name="ДОХОДЫ 2024-2025" sheetId="2" r:id="rId2"/>
    <sheet name="Ведомка 2023" sheetId="3" r:id="rId3"/>
    <sheet name="Ведомка 2024-2025" sheetId="4" r:id="rId4"/>
    <sheet name="РАСХ 2023 по целевым статьям" sheetId="5" r:id="rId5"/>
    <sheet name="Расходы 2024-2025 по целевым ст" sheetId="6" r:id="rId6"/>
    <sheet name="РАЗДЕЛЫ И ПОДРАЗДЕЛЫ 2023" sheetId="7" r:id="rId7"/>
    <sheet name="Приложение2" sheetId="8" state="hidden" r:id="rId8"/>
    <sheet name="Приложение 5" sheetId="9" state="hidden" r:id="rId9"/>
    <sheet name="Лист1" sheetId="10" state="hidden" r:id="rId10"/>
    <sheet name="РАЗДЕЛЫ И ПОДРАЗДЕЛЫ 2024-2025" sheetId="11" r:id="rId11"/>
    <sheet name="Источники 2023" sheetId="12" r:id="rId12"/>
    <sheet name="МБТ" sheetId="13" r:id="rId13"/>
    <sheet name="Источники 2024-2025" sheetId="14" r:id="rId14"/>
  </sheets>
  <definedNames/>
  <calcPr fullCalcOnLoad="1"/>
</workbook>
</file>

<file path=xl/sharedStrings.xml><?xml version="1.0" encoding="utf-8"?>
<sst xmlns="http://schemas.openxmlformats.org/spreadsheetml/2006/main" count="1556" uniqueCount="500">
  <si>
    <t>Приложение 1</t>
  </si>
  <si>
    <t xml:space="preserve">к решению Муниципального Совета Ивняковского сельского поселения </t>
  </si>
  <si>
    <t>От 26.12.2022 г. № 153</t>
  </si>
  <si>
    <t xml:space="preserve"> Прогнозируемые доходы бюджета Ивняковского сельского поселения  на 2023 год  в соответствии  с классификацией доходов бюджетов Российской Федерации</t>
  </si>
  <si>
    <t>Код бюджетной классификации РФ</t>
  </si>
  <si>
    <t xml:space="preserve">Наименование доходов 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</si>
  <si>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</si>
  <si>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</si>
  <si>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</si>
  <si>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</si>
  <si>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</si>
  <si>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</si>
  <si>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</si>
  <si>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</si>
  <si>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</si>
  <si>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 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</si>
  <si>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</si>
  <si>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</si>
  <si>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</si>
  <si>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</si>
  <si>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</si>
  <si>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</si>
  <si>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840 1 08 00000 00 0000 000</t>
  </si>
  <si>
    <t>ГОСУДАРСТВЕННАЯ ПОШЛИНА</t>
  </si>
  <si>
    <t>840 1 08 04020 01 1000 110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</si>
  <si>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</si>
  <si>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840 1 11 00000 00 0000 000</t>
  </si>
  <si>
    <t>ДОХОДЫ ОТ ИСПОЛЬЗОВАНИЯ ИМУЩЕСТВА, НАХОДЯЩЕГОСЯ В ГОСУДАРСТВЕННОЙ И МУНИЦИПАЛЬНОЙ СОБСТВЕННОСТИ</t>
  </si>
  <si>
    <t>840 1 11 05035 10 0000 120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</si>
  <si>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</si>
  <si>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840 2 00 00000 00 0000 000</t>
  </si>
  <si>
    <t>БЕЗВОЗМЕЗДНЫЕ ПОСТУПЛЕНИЯ</t>
  </si>
  <si>
    <t>840 2 02 10000 00 0000 150</t>
  </si>
  <si>
    <t>Дотации бюджетам бюджетной системы Российской Федерации</t>
  </si>
  <si>
    <t>840 2 02 19999 10 0000 150</t>
  </si>
  <si>
    <t>Прочие дотации бюджетам сельских поселений (дотация на реализацию мероприятий, предусмотренных нормативными правовыми актами органов государственной власти Ярославской области)</t>
  </si>
  <si>
    <t>840 2 02 20000 00 0000 150</t>
  </si>
  <si>
    <t>Субсидии бюджетам бюджетной системы Российской Федерации (межбюджетные субсидии)</t>
  </si>
  <si>
    <t>840 2 02 20041 10 0000 150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</si>
  <si>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</si>
  <si>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840 2 02 29999 10 2004 150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</si>
  <si>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отдельные сельские населенные пункты)</t>
  </si>
  <si>
    <t>840 2 02 29999 10 2032 150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</si>
  <si>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</si>
  <si>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840 2 02 25555 10 0000 150</t>
  </si>
  <si>
    <t>Субсидии бюджетам сельских поселений на реализацию программ формирования современной городской среды</t>
  </si>
  <si>
    <t>840 2 02 25497 10 0000 150</t>
  </si>
  <si>
    <t>Субсидии бюджетам сельских поселений на реализацию мероприятий по обеспечению жильем молодых семей</t>
  </si>
  <si>
    <t>840 2 02 40000 00 0000 150</t>
  </si>
  <si>
    <t>Иные межбюджетные трансферты</t>
  </si>
  <si>
    <t>840 2 02 40014 10 0000 150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</si>
  <si>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(зимнее содержание дорог)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</si>
  <si>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(колодцы)</t>
  </si>
  <si>
    <t>840 2 02 49999 10 0000 150</t>
  </si>
  <si>
    <t xml:space="preserve">Прочие межбюджетные трансферты, передаваемые бюджетам сельских поселений </t>
  </si>
  <si>
    <t>840 2 02 49999 10 4010 150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</si>
  <si>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</si>
  <si>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840 2 02 30000 00 0000 150</t>
  </si>
  <si>
    <t>Субвенции бюджетам субъектов Российской Федерации и муниципальных образований</t>
  </si>
  <si>
    <t>840 2 02 35118 10 0000 150</t>
  </si>
  <si>
    <t>Субвенция бюджетам сельских поселения на осуществление первичного воинского учета органами местного самоуправления поселений, муниципальных и городских округов</t>
  </si>
  <si>
    <t>ИТОГО</t>
  </si>
  <si>
    <t>Приложение 2</t>
  </si>
  <si>
    <t xml:space="preserve"> к решению Муниципального Совета Ивняковского сельского поселения </t>
  </si>
  <si>
    <t xml:space="preserve"> Прогнозируемые доходы бюджета Ивняковского сельского поселения  на 2024-2025 годы  в соответствии  с классификацией доходов бюджетов Российской Федерации</t>
  </si>
  <si>
    <t>Приложение 7</t>
  </si>
  <si>
    <t xml:space="preserve">к решению Муниципального Совета </t>
  </si>
  <si>
    <t xml:space="preserve">Ивняковского сельского поселения </t>
  </si>
  <si>
    <t xml:space="preserve">Ведомственная структура расходов </t>
  </si>
  <si>
    <t>бюджета Ивняковского сельского поселения</t>
  </si>
  <si>
    <t xml:space="preserve">на 2023 год </t>
  </si>
  <si>
    <t>Наименование</t>
  </si>
  <si>
    <t>Главный распорядитель</t>
  </si>
  <si>
    <t>Код функциональной статьи</t>
  </si>
  <si>
    <t>Код целевой классификации</t>
  </si>
  <si>
    <t>Вид       расходов</t>
  </si>
  <si>
    <t>федеральный бюджет    (руб.)</t>
  </si>
  <si>
    <t>областной бюджет    (руб.)</t>
  </si>
  <si>
    <t>местный бюджет                 (руб.)</t>
  </si>
  <si>
    <t>Итого                      (руб.)</t>
  </si>
  <si>
    <t>2</t>
  </si>
  <si>
    <t>5</t>
  </si>
  <si>
    <t>6</t>
  </si>
  <si>
    <t>7</t>
  </si>
  <si>
    <t>Администрация Ивняковского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</si>
  <si>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</si>
  <si>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</si>
  <si>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</si>
  <si>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50.0.00.00000</t>
  </si>
  <si>
    <t>Глава муниципального образования</t>
  </si>
  <si>
    <t>50.0.00.63010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</si>
  <si>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</si>
  <si>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</si>
  <si>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</si>
  <si>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50.0.00.63030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</si>
  <si>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</si>
  <si>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</si>
  <si>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</si>
  <si>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</si>
  <si>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</si>
  <si>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Переданное полномочие на уровень Ярославского муниципального района ,в соответствии с заключенным соглашением (Осуществление внешнего муниципального финансового контроля в поселении)</t>
  </si>
  <si>
    <t>50.0.00.63040</t>
  </si>
  <si>
    <t>Межбюджетные трансферты</t>
  </si>
  <si>
    <t>Переданное полномочие на уровень Ярославского муниципального района ,в соответствии с заключенным соглашением (Контроль по исполнению бюджета)</t>
  </si>
  <si>
    <t>50.0.00.63130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</si>
  <si>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</si>
  <si>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</si>
  <si>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</t>
  </si>
  <si>
    <t>50.0.00.63080</t>
  </si>
  <si>
    <t>Другие общегосударственные вопросы</t>
  </si>
  <si>
    <t>0113</t>
  </si>
  <si>
    <t>Муниципальная  программа "Эффективная власть в Ивняковском сельском поселении"</t>
  </si>
  <si>
    <t>21.0.00.00000</t>
  </si>
  <si>
    <t>Подпрограмма "Эффективная власть в Ивняковском сельском поселении"</t>
  </si>
  <si>
    <t>21.2.00.00000</t>
  </si>
  <si>
    <t>Формирование и эффективное управление муниципальной собственностью и земельными ресурсами Ивняковского сельского поселения</t>
  </si>
  <si>
    <t>21.2.10.00000</t>
  </si>
  <si>
    <t>Проведение кадастровых работ объектов недвижимости</t>
  </si>
  <si>
    <t>21.2.10.43420</t>
  </si>
  <si>
    <t>Содержание объектов недвижимости, находящихся в муниципальной собственности</t>
  </si>
  <si>
    <t>21.2.10.43570</t>
  </si>
  <si>
    <t>21.2.11.00000</t>
  </si>
  <si>
    <t>Исполнение муниципальных функций в части ежегодных членских и целевых взносов участников Совета муниципальных образований</t>
  </si>
  <si>
    <t>21.2.11.43560</t>
  </si>
  <si>
    <t xml:space="preserve">Прочие мероприятия для реализации программы «Эффективная власть в Ивняковском сельском поселении Ярославского муниципального района Ярославской области» </t>
  </si>
  <si>
    <t>21.2.11.43580</t>
  </si>
  <si>
    <t>Подпрограмма "Развитие информатизации в Ивняковском сельском поселении"</t>
  </si>
  <si>
    <t>21.3.00.00000</t>
  </si>
  <si>
    <t>Создание условий для развития информационного общества на территории поселения, обеспечение информационной безопасности деятельности органов местного самоуправления и  защиты муниципальных информационных ресурсов</t>
  </si>
  <si>
    <t>21.3.02.00000</t>
  </si>
  <si>
    <t>Реализация мероприятий для развития информационной инфраструктуры, обеспечения информационной безопасности и защиты муниципальных информационных ресурсов</t>
  </si>
  <si>
    <t>21.3.02.43590</t>
  </si>
  <si>
    <t>Мобилизационная и вневойсковая подготовка</t>
  </si>
  <si>
    <t>0203</t>
  </si>
  <si>
    <t>50.0.00.51180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</si>
  <si>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</si>
  <si>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</si>
  <si>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"Обеспечение пожарной безопасности"</t>
  </si>
  <si>
    <t>10.0.00.00000</t>
  </si>
  <si>
    <t xml:space="preserve">Подпрограмма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области» </t>
  </si>
  <si>
    <t>10.1.00.00000</t>
  </si>
  <si>
    <t>Повышение пожарной защищенности объектов инфраструктуры поселения</t>
  </si>
  <si>
    <t>10.1.01.00000</t>
  </si>
  <si>
    <t xml:space="preserve">Реализация мероприятий подпрограммы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 на 2020-2022 годы» </t>
  </si>
  <si>
    <t>10.1.01.43350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</si>
  <si>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</si>
  <si>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</si>
  <si>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общественного порядка и противодействие преступности на территории  Ивняковского сельского поселения"</t>
  </si>
  <si>
    <t>08.0.00.00000</t>
  </si>
  <si>
    <t xml:space="preserve">Подпрограмма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</si>
  <si>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>08.1.00.00000</t>
  </si>
  <si>
    <t>Проведение мероприятий, направленных на профилактику немедицинского потребления наркотиков и связанных с ними негативных социальных последствий, формирование здорового образа жизни</t>
  </si>
  <si>
    <t>08.1.01.00000</t>
  </si>
  <si>
    <t xml:space="preserve">Реализация мероприятий подпрограммы 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</si>
  <si>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>08.1.01.43310</t>
  </si>
  <si>
    <t xml:space="preserve">Подпрограмма «Профилактика правонарушений в сфере общественного порядка на территории Ивняковского сельского поселения Ярославского муниципального района Ярославской области" </t>
  </si>
  <si>
    <t>08.2.00.00000</t>
  </si>
  <si>
    <t>Проведение мероприятий, направленных на профилактику правонарушений в сфере общественного порядка на территории Ивняковского сельского поселения</t>
  </si>
  <si>
    <t>08.2.01.00000</t>
  </si>
  <si>
    <t>Организация деятельности народных дружин</t>
  </si>
  <si>
    <t>08.2.01.43410</t>
  </si>
  <si>
    <t>Подпрограмма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</t>
  </si>
  <si>
    <t>08.3.00.00000</t>
  </si>
  <si>
    <t>Проведение мероприятий, направленных на противодействие незаконному обороту наркотических средств и психотропных веществ и злоупотребление ими на территории Ивняковского сельского поселения</t>
  </si>
  <si>
    <t>08.3.01.00000</t>
  </si>
  <si>
    <t xml:space="preserve">Реализация мероприятий подпрограммы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 </t>
  </si>
  <si>
    <t>08.3.01.43330</t>
  </si>
  <si>
    <t xml:space="preserve"> Подпрограмма «Противодействие экстремизму и профилактика терроризма на территории Ивняковского сельского поселения ЯМР "на 2021-2023 годы»</t>
  </si>
  <si>
    <t>08.4.00.00000</t>
  </si>
  <si>
    <t>Проведение мероприятий, направленных на противодействие экстремизма и профилактику терроризма на территории Ивняковского сельского поселения</t>
  </si>
  <si>
    <t>08.4.01.00000</t>
  </si>
  <si>
    <t>Реализация мероприятий подпрограммы «Противодействие экстремизму и профилактика терроризма на территории Ивняковского сельского поселения ЯМР"</t>
  </si>
  <si>
    <t>08.4.01.43340</t>
  </si>
  <si>
    <t xml:space="preserve"> Дорожное хозяйство (дорожные фонды)</t>
  </si>
  <si>
    <t>0409</t>
  </si>
  <si>
    <t>Муниципальная программа "Развитие дорожного хозяйства в Ивняковском сельском поселении"</t>
  </si>
  <si>
    <t>24.0.00.00000</t>
  </si>
  <si>
    <t xml:space="preserve">Подпрограмма "Сохранность муниципальных автомобильных дорог местного значения в границах населенных пунктов Ивняковского сельского поселения" </t>
  </si>
  <si>
    <t>24.1.00.00000</t>
  </si>
  <si>
    <t>Приведение в нормативное состояние автомобильных дорог общего пользования местного значения , имеющих полный и (или) сверхнормативный износ</t>
  </si>
  <si>
    <t>24.1.01.00000</t>
  </si>
  <si>
    <t xml:space="preserve">Реализация мероприятий подпрограммы  "Сохранность муниципальных автомобильных дорог местного значения в границах населенных пунктов Ивняковского сельского поселения" </t>
  </si>
  <si>
    <t>24.1.01.43230</t>
  </si>
  <si>
    <t>Субсидия на финансирование дорожного хозяйства</t>
  </si>
  <si>
    <t>24.1.01.10340</t>
  </si>
  <si>
    <t>Расходы на финансирование дорожного хозяйства за счет средств местного бюджета</t>
  </si>
  <si>
    <t>24.1.01.42440</t>
  </si>
  <si>
    <t>24.1.01.72440</t>
  </si>
  <si>
    <t>Субсидия на приведение в нормативное сосмтояние автомобильных дорог местного значения , обеспечивающих подъезды к объектам социального назначения</t>
  </si>
  <si>
    <t>24.1.01.77350</t>
  </si>
  <si>
    <t>Расходы на приведение в нормативное состояние автомобильных дорог местного значения , обеспечивающих подъезды к объектам социального назначения за счет средств местного бюджета</t>
  </si>
  <si>
    <t>24.1.01.47350</t>
  </si>
  <si>
    <t>Жилищное хозяйство</t>
  </si>
  <si>
    <t>0501</t>
  </si>
  <si>
    <t>Муниципальная программа "Обеспечение доступным и комфортным жильем и коммунальными услугами граждан Ивняковского сельского поселения"</t>
  </si>
  <si>
    <t>05.0.00.00000</t>
  </si>
  <si>
    <t xml:space="preserve">Подпрограмма "Переселение граждан из жилищного фонда, признанного непригодным для проживания и (или) жилищного фонда  с высоким уровнем износа" </t>
  </si>
  <si>
    <t>05.2.00.00000</t>
  </si>
  <si>
    <t>Улучшение жилищных условий нуждающихся граждан, проживающих в жилых домах, не отвечающих установленным санитарным и техническим требованиям, и с высоким уровнем износа</t>
  </si>
  <si>
    <t>05.2.01.00000</t>
  </si>
  <si>
    <t>Мероприятия по реализации подпрограммы "Переселение граждан из жилищного фонда, признанного непригодным для проживания и (или) жилищного фонда  с высоким уровнем износа" на 2021-2023 годы</t>
  </si>
  <si>
    <t>05.2.01.43210</t>
  </si>
  <si>
    <t>Капитальные вложения в объекты недвижимого имущества государственной (муниципальной) собственности</t>
  </si>
  <si>
    <t>14.0.00.00000</t>
  </si>
  <si>
    <t xml:space="preserve">Подпрограмма «Комплексная программа жилищно-коммунального хозяйства Ивняковского сельского поселения»
</t>
  </si>
  <si>
    <t>14.1.00.00000</t>
  </si>
  <si>
    <t>Организация содержания муниципального жилищного фонда</t>
  </si>
  <si>
    <t>14.1.01.00000</t>
  </si>
  <si>
    <t>Отчисления на капитальный ремонт за муниципальное имущество</t>
  </si>
  <si>
    <t>14.1.01.43430</t>
  </si>
  <si>
    <t>Оформление договоров социального найма жилых помещений</t>
  </si>
  <si>
    <t>14.1.01.43450</t>
  </si>
  <si>
    <t>Коммунальное хозяйство</t>
  </si>
  <si>
    <t>0502</t>
  </si>
  <si>
    <t>Организация содержания жилищного фонда</t>
  </si>
  <si>
    <t>Оплата за свободный муниципальный жилищный фонд</t>
  </si>
  <si>
    <t>14.1.01.43440</t>
  </si>
  <si>
    <t>Организация бесперебойной работы систем жизнеобеспечения и обеспечение населения Ивняковского сельского поселения  коммунальными услугами</t>
  </si>
  <si>
    <t>14.1.02.00000</t>
  </si>
  <si>
    <t>Содержание бань</t>
  </si>
  <si>
    <t>14.1.02.43460</t>
  </si>
  <si>
    <t>Реконструкция, содержание, строительство шахтных колодцев</t>
  </si>
  <si>
    <t>14.1.02.10490</t>
  </si>
  <si>
    <t>Благоустройство</t>
  </si>
  <si>
    <t>0503</t>
  </si>
  <si>
    <t>Муниципальная программа "Формирование современной городской среды"</t>
  </si>
  <si>
    <t>06.0.00.00000</t>
  </si>
  <si>
    <t>Подпрограмма "Решаем вместе!""</t>
  </si>
  <si>
    <t>06.1.00.00000</t>
  </si>
  <si>
    <t>Региональный проект "Формирование комфортной городской среды"</t>
  </si>
  <si>
    <t>06.1.F2.00000</t>
  </si>
  <si>
    <t xml:space="preserve">Формирование современной городской среды </t>
  </si>
  <si>
    <t>06.1.F2.55550</t>
  </si>
  <si>
    <t>Муниципальная программа "Обеспечение качественными коммунальными услугами населения Ивняковского сельского поселения"</t>
  </si>
  <si>
    <t>Организация благоустройства и озеленения территорий поселения</t>
  </si>
  <si>
    <t>14.1.03.00000</t>
  </si>
  <si>
    <t>Уличное освещение в населенных пунктах</t>
  </si>
  <si>
    <t>14.1.03.43480</t>
  </si>
  <si>
    <t xml:space="preserve">Выкашивание территории </t>
  </si>
  <si>
    <t>14.1.03.43490</t>
  </si>
  <si>
    <t xml:space="preserve">Обработка территорий общего пользования </t>
  </si>
  <si>
    <t>14.1.03.43510</t>
  </si>
  <si>
    <t>Закупка, установка и ремонт детских площадок</t>
  </si>
  <si>
    <t>14.1.03.43520</t>
  </si>
  <si>
    <t>Ликвидация свалок и проведение субботников</t>
  </si>
  <si>
    <t>14.1.03.43530</t>
  </si>
  <si>
    <t>Спиливание деревьев в населенных пунктах</t>
  </si>
  <si>
    <t>14.1.03.43540</t>
  </si>
  <si>
    <t>Прочие мероприятия по благоустройству</t>
  </si>
  <si>
    <t>14.1.03.43550</t>
  </si>
  <si>
    <t>Другие вопросы в области жилищно-коммунального хозяйства</t>
  </si>
  <si>
    <t>0505</t>
  </si>
  <si>
    <t>Муниципальная программа "Обеспечение качественными коммунальными услугами населения Ивянковского сельского поселения"</t>
  </si>
  <si>
    <t xml:space="preserve">Подпрограмма «Комплексная программа жилищно-коммунального хозяйства Ивняковского сельского поселения» 
</t>
  </si>
  <si>
    <t>Содержание МУ "КЦРП"</t>
  </si>
  <si>
    <t>14.1.03.43470</t>
  </si>
  <si>
    <t>Профессиональная подготовка, переподготовка и повышение квалификации</t>
  </si>
  <si>
    <t>0705</t>
  </si>
  <si>
    <t>Подпрограмма"Развитие муниципальной службы в Ивняковском сельском поселении"</t>
  </si>
  <si>
    <t>21.1.00.00000</t>
  </si>
  <si>
    <t>Профессиональное развитие муниципальных служащих</t>
  </si>
  <si>
    <t>21.1.01.00000</t>
  </si>
  <si>
    <t>Реализация мероприятий подпрограммы "Развитие муниципальной службы в Администрации Ивняковского сельского поселения"</t>
  </si>
  <si>
    <t>21.1.01.43130</t>
  </si>
  <si>
    <t>Культура</t>
  </si>
  <si>
    <t>0801</t>
  </si>
  <si>
    <t xml:space="preserve">Создание условий для реализации программы  «Эффективная власть в Ивняковском сельском поселении » </t>
  </si>
  <si>
    <t>21.2.02.00000</t>
  </si>
  <si>
    <t xml:space="preserve">Межбюджетные трансферты на передачу осуществления части полномочий в сфере культуры </t>
  </si>
  <si>
    <t>21.2.11.43610</t>
  </si>
  <si>
    <t>Пенсионное обеспечение</t>
  </si>
  <si>
    <t>1001</t>
  </si>
  <si>
    <t>Выплаты пенсии за выслугу лет лицам, замещавшим должности муниципальной службы в Администрации Ивняковского сельского поселения</t>
  </si>
  <si>
    <t>50.0.00.63090</t>
  </si>
  <si>
    <t>Социальное обеспечение и иные выплаты населению</t>
  </si>
  <si>
    <t>Социальное обеспечение населения</t>
  </si>
  <si>
    <t>1003</t>
  </si>
  <si>
    <t>Подпрограмма "Поддержка молодых семей в приобретении (строительстве) жилья"</t>
  </si>
  <si>
    <t>05.1.00.00000</t>
  </si>
  <si>
    <t>Предоставление молодым семьям поддержки в приобретении (строительстве жилья) на территории Ярославской области</t>
  </si>
  <si>
    <t>05.1.01.00000</t>
  </si>
  <si>
    <t>Мероприятия по реализации подпрограммы "Поддержка молодых семей в приобретении (строительстве) жилья"</t>
  </si>
  <si>
    <t>05.1.01.L4970</t>
  </si>
  <si>
    <t>Социальные выплаты</t>
  </si>
  <si>
    <t>50.0.00.63100</t>
  </si>
  <si>
    <t>Итого</t>
  </si>
  <si>
    <t>Дефицит/профицит</t>
  </si>
  <si>
    <t>Приложение 8</t>
  </si>
  <si>
    <t xml:space="preserve">на 2024-2025 годы </t>
  </si>
  <si>
    <t>3</t>
  </si>
  <si>
    <t>4</t>
  </si>
  <si>
    <t>8</t>
  </si>
  <si>
    <t>9</t>
  </si>
  <si>
    <t>11</t>
  </si>
  <si>
    <t>12</t>
  </si>
  <si>
    <t>13</t>
  </si>
  <si>
    <t>Условно-утвержденные расходы</t>
  </si>
  <si>
    <t>Приложение 5</t>
  </si>
  <si>
    <t>к решению Муниципального Совета Ивняковского сельского поселения</t>
  </si>
  <si>
    <t>От 26.12.2022 г. №  153</t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</si>
  <si>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</si>
  <si>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2023год</t>
  </si>
  <si>
    <t>Вид расходов</t>
  </si>
  <si>
    <t>0300000</t>
  </si>
  <si>
    <t>Предоставление молодым семьям поддержки в приобретении (строительстве) жилья на территории Ярославской области</t>
  </si>
  <si>
    <t>0310000</t>
  </si>
  <si>
    <t>Подпрограмма "Переселение граждан из жилищного фонда, признанного непригодным для проживания и (или) жилищного фонда  с высоким уровнем износа"</t>
  </si>
  <si>
    <t>Мероприятия по реализации подпрограммы "Переселение граждан из жилищного фонда, признанного непригодным для проживания и (или) жилищного фонда  с высоким уровнем износа"</t>
  </si>
  <si>
    <t>Муниципальная программа "Формирование комфортной городской среды"</t>
  </si>
  <si>
    <t>Подпрограмма "Решаем вместе!"</t>
  </si>
  <si>
    <t>Мероприятия, направленные на формирование современной городской среды</t>
  </si>
  <si>
    <t>1100000</t>
  </si>
  <si>
    <t>Подпрограмма "Профилактика наркомании и токсикомании на территории Ивняковского сельского поселения"</t>
  </si>
  <si>
    <t xml:space="preserve">Реализация мероприятий подпрограммы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</si>
  <si>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>Подпрограмма «Профилактика правонарушений в сфере общественного порядка на территории Ивняковского сельского поселения "</t>
  </si>
  <si>
    <t xml:space="preserve">Мероприятия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 </t>
  </si>
  <si>
    <t xml:space="preserve">Реализация мероприятий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" </t>
  </si>
  <si>
    <t>Подпрограмма «Противодействие экстремизму и профилактика терроризма на территории Ивняковского сельского поселения ЯМР "</t>
  </si>
  <si>
    <t>Реализация мероприятий подпрограммы «Противодействие экстремизму и профилактика терроризма на территории Ивняковского сельского поселения ЯМР »</t>
  </si>
  <si>
    <t>10.0.00.0000</t>
  </si>
  <si>
    <t xml:space="preserve">Подпрограмма  «Укрепление пожарной безопасности в населенных пунктах на территории Ивняковского сельского поселения Ярославского муниципального района Ярославской области" </t>
  </si>
  <si>
    <t>10.1.00.0000</t>
  </si>
  <si>
    <t>Реализация мероприятий подпрограммы  «Укрепление пожарной безопасности в населенных пунктах на территории Ивняковского сельского поселения Ярославского муниципального района     Ярославской области"</t>
  </si>
  <si>
    <t>Организация бесперебойной работы систем жизнеобеспечения и обеспечение населения Ивняковского сельского поселения коммунальными услугами</t>
  </si>
  <si>
    <t xml:space="preserve">Муниципальная программа "Эффективная власть в Ивняковском сельском поселении" 
</t>
  </si>
  <si>
    <t>21.0.00.0000</t>
  </si>
  <si>
    <t>2110000</t>
  </si>
  <si>
    <t xml:space="preserve">Подпрограмма «Развитие муниципальной службы в Ивняковском сельском поселении» </t>
  </si>
  <si>
    <t>2117223</t>
  </si>
  <si>
    <t>2120000</t>
  </si>
  <si>
    <t>Подпрограмма «Эффективная власть в Ивняковском сельском поселении»</t>
  </si>
  <si>
    <t>Проведение кадастровых работ объектов недвижимости, проверка проектно сметной документации, услуги по проведению технического надзора</t>
  </si>
  <si>
    <t xml:space="preserve">Создание условий для реализации программы  «Эффективная власть в Ивняковском сельском поселении Ярославского муниципального района Ярославской области» </t>
  </si>
  <si>
    <t xml:space="preserve">Прочие мероприятия для реализации подпрограммы «Эффективная власть в Ивняковском сельском поселении Ярославского муниципального района Ярославской области» </t>
  </si>
  <si>
    <t>Подпрограмма "Развитие информатизации в Ивняковском сельского поселения"</t>
  </si>
  <si>
    <t>2400000</t>
  </si>
  <si>
    <t>2410000</t>
  </si>
  <si>
    <t>2417245</t>
  </si>
  <si>
    <t xml:space="preserve">Реализация мероприятий подпрограммы "Сохранность муниципальных автомобильных дорог местного значения в границах населенных пунктов Ивняковского сельского поселения" </t>
  </si>
  <si>
    <t>Субсидия на приведение в нормативное состояние автомобильных дорог местного значения , обеспечивающих подъезды к объектам социального назначения</t>
  </si>
  <si>
    <t>5000000</t>
  </si>
  <si>
    <t>5005118</t>
  </si>
  <si>
    <t>5005906</t>
  </si>
  <si>
    <t>5005909</t>
  </si>
  <si>
    <t>5008003</t>
  </si>
  <si>
    <t>5008004</t>
  </si>
  <si>
    <t>Дефицит</t>
  </si>
  <si>
    <t>Приложение 6</t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</si>
  <si>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2024-2025 годы</t>
  </si>
  <si>
    <t>Условно - утвержденные расходы</t>
  </si>
  <si>
    <t>Приложение 3</t>
  </si>
  <si>
    <t>Ивняковского сельского поселения от 26.12.2022 года г. № 153</t>
  </si>
  <si>
    <t xml:space="preserve">Расходы бюджета Ивняковского сельского поселения на 2023год по разделам и подразделам классификации расходов бюджетов Российской Федерации </t>
  </si>
  <si>
    <t>Код раздела, подраз-дела БК РФ</t>
  </si>
  <si>
    <t>0100</t>
  </si>
  <si>
    <t>Общегосударственные вопросы</t>
  </si>
  <si>
    <t>Норматив</t>
  </si>
  <si>
    <t>Обеспечение деятельности финансовых, налоговых, и таможенных органов и органов финансового (финансово-бюджетного) надзора</t>
  </si>
  <si>
    <t>0200</t>
  </si>
  <si>
    <t>Национальная оборона</t>
  </si>
  <si>
    <t xml:space="preserve">Мобилизационная и вневойсковая подготовка 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</si>
  <si>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</si>
  <si>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</si>
  <si>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</si>
  <si>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</si>
  <si>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Дорожное хозяйство (дорожные фонды)</t>
  </si>
  <si>
    <t>0500</t>
  </si>
  <si>
    <t>Жилищно-коммунальное хозяйство</t>
  </si>
  <si>
    <t>Коммунальное  хозяйство</t>
  </si>
  <si>
    <t>Другие вопросы в области ЖКХ</t>
  </si>
  <si>
    <t>0700</t>
  </si>
  <si>
    <t>Образование</t>
  </si>
  <si>
    <t>0900</t>
  </si>
  <si>
    <t>Здравоохранение и спорт</t>
  </si>
  <si>
    <t>0908</t>
  </si>
  <si>
    <t>Спорт и физическая культура</t>
  </si>
  <si>
    <t>0800</t>
  </si>
  <si>
    <t>Культура, кинематография</t>
  </si>
  <si>
    <t>1000</t>
  </si>
  <si>
    <t>Социальная политика</t>
  </si>
  <si>
    <t>ИТОГО:</t>
  </si>
  <si>
    <t>ПРОФИЦИТ (+)/ДЕФИЦИТ(-)</t>
  </si>
  <si>
    <t>к решению Муниципального совета Ивняковского сельского поселения</t>
  </si>
  <si>
    <t>от 27.12.2010 г. № 52</t>
  </si>
  <si>
    <t xml:space="preserve">Расходы бюджета Ивняковского сельского поселения на 2011 - 2013 годы в соответствии с классификацией доходов бюджетов Российской Федерации </t>
  </si>
  <si>
    <t>тыс. руб.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</si>
  <si>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</si>
  <si>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</si>
  <si>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</si>
  <si>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</si>
  <si>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</si>
  <si>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</si>
  <si>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</si>
  <si>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0112</t>
  </si>
  <si>
    <t>Резервный фонд</t>
  </si>
  <si>
    <t>0115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</si>
  <si>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</si>
  <si>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</si>
  <si>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0412</t>
  </si>
  <si>
    <t>Другие вопросы в области национальной экономики</t>
  </si>
  <si>
    <t>0707</t>
  </si>
  <si>
    <t>Молодежная политика и оздоровление детей</t>
  </si>
  <si>
    <t>Культура, кинематография и средства массовой информации</t>
  </si>
  <si>
    <t>1104</t>
  </si>
  <si>
    <t>1102</t>
  </si>
  <si>
    <t>Межбюджетные субсидии</t>
  </si>
  <si>
    <t>Расходы за счет средств от предпринимательской и иной приносящей доход деятельности</t>
  </si>
  <si>
    <t>Общий объем условно утвержденных расходов</t>
  </si>
  <si>
    <t>ВСЕГО РАСХОДОВ</t>
  </si>
  <si>
    <t>от 27.12.2010 г. №52</t>
  </si>
  <si>
    <t>Расходы бюджета Ивняковского сельского поселения на 2011-2013  годы  по ведомственной классификации расходов бюджетов Российской Федерации</t>
  </si>
  <si>
    <t>тыс.руб.</t>
  </si>
  <si>
    <t>Ведом. классиф.</t>
  </si>
  <si>
    <t>Подраздел</t>
  </si>
  <si>
    <t>Целевая статья</t>
  </si>
  <si>
    <t>Вид расхода</t>
  </si>
  <si>
    <t xml:space="preserve">Администрация Ивняковского сельского поселения </t>
  </si>
  <si>
    <t>840</t>
  </si>
  <si>
    <t>002 03 00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</si>
  <si>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</si>
  <si>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</si>
  <si>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</si>
  <si>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</si>
  <si>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002 04 00</t>
  </si>
  <si>
    <t>Проведение выборов представительного органа муниципального образования</t>
  </si>
  <si>
    <t>020 00 02</t>
  </si>
  <si>
    <t>Резервные фонды местных администраций</t>
  </si>
  <si>
    <t>070 05 00</t>
  </si>
  <si>
    <t>Прочие расходы</t>
  </si>
  <si>
    <t>013</t>
  </si>
  <si>
    <t xml:space="preserve">Осуществление первичного воинского учета на территориях,где отсутствуют военные комиссариаты </t>
  </si>
  <si>
    <t>001 36 00</t>
  </si>
  <si>
    <t>218 01 00</t>
  </si>
  <si>
    <t>Субсидия по областной программе "Обеспечение территорий муниципальных образований области градостроительной документацией"</t>
  </si>
  <si>
    <t>522 04 00</t>
  </si>
  <si>
    <t>Жилищно-коммунальное хозяйство хозяйство</t>
  </si>
  <si>
    <t>Мероприятия в области жилищного хозяйства</t>
  </si>
  <si>
    <t>3500300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</si>
  <si>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</si>
  <si>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</si>
  <si>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</si>
  <si>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</si>
  <si>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</si>
  <si>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</si>
  <si>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</si>
  <si>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</si>
  <si>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</si>
  <si>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</si>
  <si>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</si>
  <si>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Обеспечение деятельности подведомственных учреждений</t>
  </si>
  <si>
    <t>0029900</t>
  </si>
  <si>
    <t>Выполнение функций бюджетными учреждениями</t>
  </si>
  <si>
    <t>001</t>
  </si>
  <si>
    <t>Проведение мероприятий для детей и молодежи</t>
  </si>
  <si>
    <t>431 01 00</t>
  </si>
  <si>
    <t>440 99 00</t>
  </si>
  <si>
    <t>450 85 00</t>
  </si>
  <si>
    <t>Здравоохранение ,физическая культура и спорт</t>
  </si>
  <si>
    <t>Физическая культура и спорт</t>
  </si>
  <si>
    <t>Мероприятия в области здравоохранения ,спорта ,и физической культуры</t>
  </si>
  <si>
    <t>512 97 00</t>
  </si>
  <si>
    <t xml:space="preserve">Доплаты к пенсиям государственных служащих субъектов Российской Федерации и муниципальных служащих  </t>
  </si>
  <si>
    <t>4910100</t>
  </si>
  <si>
    <t>005</t>
  </si>
  <si>
    <t>5058600</t>
  </si>
  <si>
    <t>1100</t>
  </si>
  <si>
    <t>Субсидии бюджетам субъектами Российской Федерации и муниципальных образований  (межбюджетные субсидии)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</si>
  <si>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</si>
  <si>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521 05 00</t>
  </si>
  <si>
    <t>502</t>
  </si>
  <si>
    <t>Межбюджетные трансфетры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</si>
  <si>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</si>
  <si>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</si>
  <si>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Приложение 4</t>
  </si>
  <si>
    <t>Ивняковского сельского поселения от 26.12.2022 г. № 153</t>
  </si>
  <si>
    <t xml:space="preserve">Расходы бюджета Ивняковского сельского поселения на 2024год по разделам и подразделам классификации расходов бюджетов Российской Федерации </t>
  </si>
  <si>
    <t>Приложение 9</t>
  </si>
  <si>
    <t>Источники</t>
  </si>
  <si>
    <t xml:space="preserve">внутреннего финансирования дефицита бюджета Ивняковского сельского поселения </t>
  </si>
  <si>
    <t>Код</t>
  </si>
  <si>
    <t>840 01 05 00 00 00 0000 000</t>
  </si>
  <si>
    <t>Изменение остатков средств на счетах по учету средств бюджетов</t>
  </si>
  <si>
    <t xml:space="preserve">840 01 05 02 01 10 0000 510 </t>
  </si>
  <si>
    <t>Увеличение прочих остатков денежных средств бюджетов сельских поселений</t>
  </si>
  <si>
    <t>840 01 05 02 01 10 0000 610</t>
  </si>
  <si>
    <t>Уменьшение прочих остатков денежных средств бюджетов сельских поселений</t>
  </si>
  <si>
    <t xml:space="preserve">ИТОГО источников </t>
  </si>
  <si>
    <t>Приложение 11</t>
  </si>
  <si>
    <t>Ивняковского сельского поселения от 26 декабря 2022 года  № 153</t>
  </si>
  <si>
    <t xml:space="preserve">Распределение иных межбюджетных трансфертов бюджету муниципального района и бюджету Ивняковского СП ЯМР ЯО на осуществление части полномочий по решению вопросов местного значения в соответствии с заключенными соглашениями   на 2022год </t>
  </si>
  <si>
    <t>Сумма</t>
  </si>
  <si>
    <t xml:space="preserve">Из Ивняковского СП в Ярославский муниципальный район:    </t>
  </si>
  <si>
    <t xml:space="preserve">1) По осуществлению контроля за исполнением бюджета Ивняковского сельского поселения 
</t>
  </si>
  <si>
    <t>2) По осуществлению внешнего муниципального финансового контроля</t>
  </si>
  <si>
    <t>3) По осуществлению части полномочий в сфере культуры</t>
  </si>
  <si>
    <t>Из Ярославского муниципального района в Ивняковское СП</t>
  </si>
  <si>
    <t>1) Организация в границах поселения водоснабжения населения в населенных пунктах, где отсутствует централизованное водоснабжение (осуществление содержания, строительства и ремонта колодцев)</t>
  </si>
  <si>
    <t>2) Дорожная деятельность в отношении автомобильных дорог местного значения вне границ населенных пунктов в границах муниципального района, расположенных на территории Ивняковского сельского поселения Ярославского муниципального района (работы по расчистке и содержанию автомобильных дорог в зимний период)</t>
  </si>
  <si>
    <t>Приложение 10</t>
  </si>
  <si>
    <t xml:space="preserve">на 2024 -2025 годы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</si>
</sst>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"/>
    <numFmt numFmtId="166" formatCode="@"/>
    <numFmt numFmtId="167" formatCode="_-* #,##0.00_р_._-;\-* #,##0.00_р_._-;_-* \-??_р_._-;_-@_-"/>
    <numFmt numFmtId="168" formatCode="000"/>
    <numFmt numFmtId="169" formatCode="0_ ;\-0\ "/>
    <numFmt numFmtId="170" formatCode="0"/>
    <numFmt numFmtId="171" formatCode="_-* #,##0.00\ _₽_-;\-* #,##0.00\ _₽_-;_-* \-??\ _₽_-;_-@_-"/>
    <numFmt numFmtId="172" formatCode="0.0"/>
    <numFmt numFmtId="173" formatCode="0.0000"/>
    <numFmt numFmtId="174" formatCode="0.00000"/>
    <numFmt numFmtId="175" formatCode="0.00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Calibri"/>
      <family val="2"/>
    </font>
    <font>
      <b/>
      <sz val="11"/>
      <name val="Arial Cyr"/>
      <family val="2"/>
    </font>
    <font>
      <b/>
      <sz val="11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1"/>
      <name val="Times New Roman Cyr"/>
      <family val="1"/>
    </font>
    <font>
      <i/>
      <sz val="11"/>
      <color indexed="10"/>
      <name val="Times New Roman CYR"/>
      <family val="1"/>
    </font>
    <font>
      <i/>
      <sz val="11"/>
      <color indexed="10"/>
      <name val="Times New Roman Cyr"/>
      <family val="1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545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center" vertical="center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5" borderId="1" xfId="20" applyNumberFormat="1" applyFont="1" applyFill="1" applyBorder="1" applyAlignment="1" applyProtection="1">
      <alignment horizontal="center" vertical="center" wrapText="1"/>
      <protection hidden="1"/>
    </xf>
    <xf numFmtId="166" fontId="5" fillId="5" borderId="1" xfId="20" applyNumberFormat="1" applyFont="1" applyFill="1" applyBorder="1" applyAlignment="1" applyProtection="1">
      <alignment horizontal="center" vertical="center" wrapText="1"/>
      <protection hidden="1"/>
    </xf>
    <xf numFmtId="166" fontId="5" fillId="5" borderId="1" xfId="20" applyNumberFormat="1" applyFont="1" applyFill="1" applyBorder="1" applyAlignment="1" applyProtection="1">
      <alignment horizontal="center" vertical="center"/>
      <protection hidden="1"/>
    </xf>
    <xf numFmtId="168" fontId="5" fillId="5" borderId="1" xfId="20" applyNumberFormat="1" applyFont="1" applyFill="1" applyBorder="1" applyAlignment="1" applyProtection="1">
      <alignment horizontal="center" vertical="center"/>
      <protection hidden="1"/>
    </xf>
    <xf numFmtId="167" fontId="5" fillId="5" borderId="1" xfId="20" applyNumberFormat="1" applyFont="1" applyFill="1" applyBorder="1" applyAlignment="1" applyProtection="1">
      <alignment horizontal="center" vertical="center"/>
      <protection hidden="1"/>
    </xf>
    <xf numFmtId="164" fontId="5" fillId="6" borderId="1" xfId="20" applyNumberFormat="1" applyFont="1" applyFill="1" applyBorder="1" applyAlignment="1" applyProtection="1">
      <alignment vertical="center" wrapText="1"/>
      <protection hidden="1"/>
    </xf>
    <xf numFmtId="164" fontId="5" fillId="6" borderId="1" xfId="20" applyNumberFormat="1" applyFont="1" applyFill="1" applyBorder="1" applyAlignment="1" applyProtection="1">
      <alignment horizontal="center" vertical="center" wrapText="1"/>
      <protection hidden="1"/>
    </xf>
    <xf numFmtId="166" fontId="5" fillId="6" borderId="1" xfId="20" applyNumberFormat="1" applyFont="1" applyFill="1" applyBorder="1" applyAlignment="1" applyProtection="1">
      <alignment horizontal="center" vertical="center" wrapText="1"/>
      <protection hidden="1"/>
    </xf>
    <xf numFmtId="166" fontId="5" fillId="6" borderId="1" xfId="20" applyNumberFormat="1" applyFont="1" applyFill="1" applyBorder="1" applyAlignment="1" applyProtection="1">
      <alignment horizontal="center" vertical="center"/>
      <protection hidden="1"/>
    </xf>
    <xf numFmtId="168" fontId="5" fillId="6" borderId="1" xfId="20" applyNumberFormat="1" applyFont="1" applyFill="1" applyBorder="1" applyAlignment="1" applyProtection="1">
      <alignment horizontal="center" vertical="center"/>
      <protection hidden="1"/>
    </xf>
    <xf numFmtId="167" fontId="5" fillId="6" borderId="1" xfId="20" applyNumberFormat="1" applyFont="1" applyFill="1" applyBorder="1" applyAlignment="1" applyProtection="1">
      <alignment horizontal="center" vertical="center"/>
      <protection hidden="1"/>
    </xf>
    <xf numFmtId="164" fontId="6" fillId="7" borderId="1" xfId="20" applyNumberFormat="1" applyFont="1" applyFill="1" applyBorder="1" applyAlignment="1" applyProtection="1">
      <alignment horizontal="left" vertical="center" wrapText="1"/>
      <protection hidden="1"/>
    </xf>
    <xf numFmtId="164" fontId="6" fillId="7" borderId="1" xfId="20" applyNumberFormat="1" applyFont="1" applyFill="1" applyBorder="1" applyAlignment="1" applyProtection="1">
      <alignment horizontal="center" vertical="center" wrapText="1"/>
      <protection hidden="1"/>
    </xf>
    <xf numFmtId="166" fontId="6" fillId="7" borderId="1" xfId="20" applyNumberFormat="1" applyFont="1" applyFill="1" applyBorder="1" applyAlignment="1" applyProtection="1">
      <alignment horizontal="center" vertical="center" wrapText="1"/>
      <protection hidden="1"/>
    </xf>
    <xf numFmtId="166" fontId="6" fillId="7" borderId="1" xfId="20" applyNumberFormat="1" applyFont="1" applyFill="1" applyBorder="1" applyAlignment="1" applyProtection="1">
      <alignment horizontal="center" vertical="center"/>
      <protection hidden="1"/>
    </xf>
    <xf numFmtId="168" fontId="6" fillId="7" borderId="1" xfId="20" applyNumberFormat="1" applyFont="1" applyFill="1" applyBorder="1" applyAlignment="1" applyProtection="1">
      <alignment horizontal="center" vertical="center"/>
      <protection hidden="1"/>
    </xf>
    <xf numFmtId="167" fontId="6" fillId="7" borderId="1" xfId="20" applyNumberFormat="1" applyFont="1" applyFill="1" applyBorder="1" applyAlignment="1" applyProtection="1">
      <alignment horizontal="center" vertical="center"/>
      <protection hidden="1"/>
    </xf>
    <xf numFmtId="166" fontId="6" fillId="0" borderId="0" xfId="0" applyNumberFormat="1" applyFont="1" applyAlignment="1">
      <alignment horizontal="center" vertical="center" wrapText="1"/>
    </xf>
    <xf numFmtId="164" fontId="6" fillId="0" borderId="0" xfId="0" applyFont="1" applyAlignment="1">
      <alignment/>
    </xf>
    <xf numFmtId="164" fontId="3" fillId="0" borderId="1" xfId="20" applyNumberFormat="1" applyFont="1" applyFill="1" applyBorder="1" applyAlignment="1" applyProtection="1">
      <alignment horizontal="left" vertical="center" wrapText="1"/>
      <protection hidden="1"/>
    </xf>
    <xf numFmtId="166" fontId="3" fillId="0" borderId="1" xfId="20" applyNumberFormat="1" applyFont="1" applyFill="1" applyBorder="1" applyAlignment="1" applyProtection="1">
      <alignment horizontal="center" vertical="center"/>
      <protection hidden="1"/>
    </xf>
    <xf numFmtId="168" fontId="3" fillId="0" borderId="1" xfId="20" applyNumberFormat="1" applyFont="1" applyFill="1" applyBorder="1" applyAlignment="1" applyProtection="1">
      <alignment horizontal="center" vertical="center"/>
      <protection hidden="1"/>
    </xf>
    <xf numFmtId="167" fontId="3" fillId="0" borderId="1" xfId="20" applyNumberFormat="1" applyFont="1" applyFill="1" applyBorder="1" applyAlignment="1" applyProtection="1">
      <alignment horizontal="center" vertical="center"/>
      <protection hidden="1"/>
    </xf>
    <xf numFmtId="167" fontId="5" fillId="6" borderId="1" xfId="20" applyNumberFormat="1" applyFont="1" applyFill="1" applyBorder="1" applyAlignment="1" applyProtection="1">
      <alignment horizontal="center" vertical="center"/>
      <protection hidden="1" locked="0"/>
    </xf>
    <xf numFmtId="166" fontId="7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/>
    </xf>
    <xf numFmtId="167" fontId="3" fillId="0" borderId="1" xfId="20" applyNumberFormat="1" applyFont="1" applyFill="1" applyBorder="1" applyAlignment="1" applyProtection="1">
      <alignment horizontal="right" vertical="center"/>
      <protection hidden="1" locked="0"/>
    </xf>
    <xf numFmtId="165" fontId="3" fillId="0" borderId="0" xfId="0" applyNumberFormat="1" applyFont="1" applyAlignment="1">
      <alignment horizontal="center" vertical="center" wrapText="1"/>
    </xf>
    <xf numFmtId="166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3" fillId="0" borderId="1" xfId="20" applyNumberFormat="1" applyFont="1" applyFill="1" applyBorder="1" applyAlignment="1" applyProtection="1">
      <alignment vertical="center" wrapText="1"/>
      <protection hidden="1"/>
    </xf>
    <xf numFmtId="164" fontId="5" fillId="6" borderId="1" xfId="20" applyNumberFormat="1" applyFont="1" applyFill="1" applyBorder="1" applyAlignment="1" applyProtection="1">
      <alignment horizontal="left" vertical="center" wrapText="1"/>
      <protection hidden="1"/>
    </xf>
    <xf numFmtId="168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6" fillId="7" borderId="0" xfId="0" applyFont="1" applyFill="1" applyAlignment="1">
      <alignment horizontal="center" vertical="center"/>
    </xf>
    <xf numFmtId="164" fontId="5" fillId="3" borderId="1" xfId="20" applyNumberFormat="1" applyFont="1" applyFill="1" applyBorder="1" applyAlignment="1" applyProtection="1">
      <alignment horizontal="left" vertical="center" wrapText="1"/>
      <protection hidden="1"/>
    </xf>
    <xf numFmtId="164" fontId="5" fillId="3" borderId="1" xfId="20" applyNumberFormat="1" applyFont="1" applyFill="1" applyBorder="1" applyAlignment="1" applyProtection="1">
      <alignment horizontal="center" vertical="center" wrapText="1"/>
      <protection hidden="1"/>
    </xf>
    <xf numFmtId="166" fontId="5" fillId="3" borderId="1" xfId="20" applyNumberFormat="1" applyFont="1" applyFill="1" applyBorder="1" applyAlignment="1" applyProtection="1">
      <alignment horizontal="center" vertical="center" wrapText="1"/>
      <protection hidden="1"/>
    </xf>
    <xf numFmtId="166" fontId="5" fillId="3" borderId="1" xfId="20" applyNumberFormat="1" applyFont="1" applyFill="1" applyBorder="1" applyAlignment="1" applyProtection="1">
      <alignment horizontal="center" vertical="center"/>
      <protection hidden="1"/>
    </xf>
    <xf numFmtId="164" fontId="5" fillId="3" borderId="1" xfId="0" applyFont="1" applyFill="1" applyBorder="1" applyAlignment="1">
      <alignment horizontal="center" vertical="center"/>
    </xf>
    <xf numFmtId="167" fontId="5" fillId="3" borderId="1" xfId="20" applyNumberFormat="1" applyFont="1" applyFill="1" applyBorder="1" applyAlignment="1" applyProtection="1">
      <alignment horizontal="center" vertical="center"/>
      <protection hidden="1"/>
    </xf>
    <xf numFmtId="166" fontId="5" fillId="0" borderId="0" xfId="0" applyNumberFormat="1" applyFont="1" applyAlignment="1">
      <alignment horizontal="center" vertical="center" wrapText="1"/>
    </xf>
    <xf numFmtId="164" fontId="5" fillId="0" borderId="0" xfId="0" applyFont="1" applyAlignment="1">
      <alignment/>
    </xf>
    <xf numFmtId="164" fontId="7" fillId="0" borderId="2" xfId="20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0" applyFont="1" applyBorder="1" applyAlignment="1">
      <alignment horizontal="center" vertical="center"/>
    </xf>
    <xf numFmtId="166" fontId="7" fillId="0" borderId="1" xfId="20" applyNumberFormat="1" applyFont="1" applyFill="1" applyBorder="1" applyAlignment="1" applyProtection="1">
      <alignment horizontal="center" vertical="center"/>
      <protection hidden="1"/>
    </xf>
    <xf numFmtId="164" fontId="3" fillId="0" borderId="3" xfId="0" applyFont="1" applyBorder="1" applyAlignment="1">
      <alignment horizontal="center" vertical="center"/>
    </xf>
    <xf numFmtId="164" fontId="3" fillId="0" borderId="2" xfId="20" applyNumberFormat="1" applyFont="1" applyFill="1" applyBorder="1" applyAlignment="1" applyProtection="1">
      <alignment horizontal="left" vertical="center" wrapText="1"/>
      <protection hidden="1"/>
    </xf>
    <xf numFmtId="164" fontId="3" fillId="0" borderId="3" xfId="0" applyFont="1" applyBorder="1" applyAlignment="1">
      <alignment/>
    </xf>
    <xf numFmtId="164" fontId="5" fillId="3" borderId="1" xfId="0" applyFont="1" applyFill="1" applyBorder="1" applyAlignment="1">
      <alignment/>
    </xf>
    <xf numFmtId="165" fontId="5" fillId="3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justify" vertical="center"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justify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4" fontId="3" fillId="0" borderId="0" xfId="0" applyFont="1" applyAlignment="1">
      <alignment vertical="center"/>
    </xf>
    <xf numFmtId="167" fontId="6" fillId="7" borderId="1" xfId="20" applyNumberFormat="1" applyFont="1" applyFill="1" applyBorder="1" applyAlignment="1" applyProtection="1">
      <alignment horizontal="center" vertical="center"/>
      <protection hidden="1" locked="0"/>
    </xf>
    <xf numFmtId="166" fontId="5" fillId="6" borderId="1" xfId="20" applyNumberFormat="1" applyFont="1" applyFill="1" applyBorder="1" applyAlignment="1" applyProtection="1">
      <alignment horizontal="left" vertical="center"/>
      <protection hidden="1"/>
    </xf>
    <xf numFmtId="168" fontId="5" fillId="6" borderId="1" xfId="20" applyNumberFormat="1" applyFont="1" applyFill="1" applyBorder="1" applyAlignment="1" applyProtection="1">
      <alignment horizontal="left" vertical="center"/>
      <protection hidden="1"/>
    </xf>
    <xf numFmtId="167" fontId="5" fillId="6" borderId="1" xfId="20" applyNumberFormat="1" applyFont="1" applyFill="1" applyBorder="1" applyAlignment="1" applyProtection="1">
      <alignment horizontal="left" vertical="center"/>
      <protection hidden="1"/>
    </xf>
    <xf numFmtId="166" fontId="9" fillId="0" borderId="1" xfId="20" applyNumberFormat="1" applyFont="1" applyFill="1" applyBorder="1" applyAlignment="1" applyProtection="1">
      <alignment horizontal="center" vertical="center"/>
      <protection hidden="1"/>
    </xf>
    <xf numFmtId="164" fontId="10" fillId="6" borderId="0" xfId="0" applyFont="1" applyFill="1" applyAlignment="1">
      <alignment vertical="center" wrapText="1"/>
    </xf>
    <xf numFmtId="166" fontId="7" fillId="7" borderId="1" xfId="20" applyNumberFormat="1" applyFont="1" applyFill="1" applyBorder="1" applyAlignment="1" applyProtection="1">
      <alignment horizontal="center" vertical="center"/>
      <protection hidden="1"/>
    </xf>
    <xf numFmtId="168" fontId="7" fillId="7" borderId="1" xfId="20" applyNumberFormat="1" applyFont="1" applyFill="1" applyBorder="1" applyAlignment="1" applyProtection="1">
      <alignment horizontal="center" vertical="center"/>
      <protection hidden="1"/>
    </xf>
    <xf numFmtId="167" fontId="7" fillId="7" borderId="1" xfId="20" applyNumberFormat="1" applyFont="1" applyFill="1" applyBorder="1" applyAlignment="1" applyProtection="1">
      <alignment horizontal="center" vertical="center"/>
      <protection hidden="1"/>
    </xf>
    <xf numFmtId="164" fontId="6" fillId="3" borderId="1" xfId="20" applyNumberFormat="1" applyFont="1" applyFill="1" applyBorder="1" applyAlignment="1" applyProtection="1">
      <alignment horizontal="left" vertical="center" wrapText="1"/>
      <protection hidden="1"/>
    </xf>
    <xf numFmtId="168" fontId="5" fillId="3" borderId="1" xfId="20" applyNumberFormat="1" applyFont="1" applyFill="1" applyBorder="1" applyAlignment="1" applyProtection="1">
      <alignment horizontal="center" vertical="center"/>
      <protection hidden="1"/>
    </xf>
    <xf numFmtId="166" fontId="6" fillId="3" borderId="1" xfId="20" applyNumberFormat="1" applyFont="1" applyFill="1" applyBorder="1" applyAlignment="1" applyProtection="1">
      <alignment horizontal="center" vertical="center"/>
      <protection hidden="1"/>
    </xf>
    <xf numFmtId="164" fontId="7" fillId="0" borderId="1" xfId="20" applyNumberFormat="1" applyFont="1" applyFill="1" applyBorder="1" applyAlignment="1" applyProtection="1">
      <alignment horizontal="left" vertical="center" wrapText="1"/>
      <protection hidden="1"/>
    </xf>
    <xf numFmtId="164" fontId="11" fillId="0" borderId="0" xfId="0" applyFont="1" applyFill="1" applyAlignment="1">
      <alignment/>
    </xf>
    <xf numFmtId="164" fontId="3" fillId="3" borderId="1" xfId="20" applyNumberFormat="1" applyFont="1" applyFill="1" applyBorder="1" applyAlignment="1" applyProtection="1">
      <alignment horizontal="left" vertical="center" wrapText="1"/>
      <protection hidden="1"/>
    </xf>
    <xf numFmtId="164" fontId="3" fillId="3" borderId="1" xfId="20" applyNumberFormat="1" applyFont="1" applyFill="1" applyBorder="1" applyAlignment="1" applyProtection="1">
      <alignment horizontal="center" vertical="center" wrapText="1"/>
      <protection hidden="1"/>
    </xf>
    <xf numFmtId="166" fontId="3" fillId="3" borderId="1" xfId="20" applyNumberFormat="1" applyFont="1" applyFill="1" applyBorder="1" applyAlignment="1" applyProtection="1">
      <alignment horizontal="center" vertical="center" wrapText="1"/>
      <protection hidden="1"/>
    </xf>
    <xf numFmtId="166" fontId="3" fillId="3" borderId="1" xfId="20" applyNumberFormat="1" applyFont="1" applyFill="1" applyBorder="1" applyAlignment="1" applyProtection="1">
      <alignment horizontal="center" vertical="center"/>
      <protection hidden="1"/>
    </xf>
    <xf numFmtId="168" fontId="3" fillId="3" borderId="1" xfId="20" applyNumberFormat="1" applyFont="1" applyFill="1" applyBorder="1" applyAlignment="1" applyProtection="1">
      <alignment horizontal="center" vertical="center"/>
      <protection hidden="1"/>
    </xf>
    <xf numFmtId="167" fontId="3" fillId="3" borderId="1" xfId="20" applyNumberFormat="1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Alignment="1">
      <alignment horizontal="center" vertical="center"/>
    </xf>
    <xf numFmtId="166" fontId="3" fillId="0" borderId="4" xfId="20" applyNumberFormat="1" applyFont="1" applyFill="1" applyBorder="1" applyAlignment="1" applyProtection="1">
      <alignment horizontal="center" vertical="center"/>
      <protection hidden="1"/>
    </xf>
    <xf numFmtId="164" fontId="3" fillId="0" borderId="1" xfId="0" applyFont="1" applyBorder="1" applyAlignment="1">
      <alignment/>
    </xf>
    <xf numFmtId="168" fontId="6" fillId="7" borderId="1" xfId="20" applyNumberFormat="1" applyFont="1" applyFill="1" applyBorder="1" applyAlignment="1" applyProtection="1">
      <alignment horizontal="left" vertical="center"/>
      <protection hidden="1"/>
    </xf>
    <xf numFmtId="167" fontId="6" fillId="7" borderId="1" xfId="20" applyNumberFormat="1" applyFont="1" applyFill="1" applyBorder="1" applyAlignment="1" applyProtection="1">
      <alignment horizontal="left" vertical="center"/>
      <protection hidden="1"/>
    </xf>
    <xf numFmtId="168" fontId="5" fillId="3" borderId="1" xfId="20" applyNumberFormat="1" applyFont="1" applyFill="1" applyBorder="1" applyAlignment="1" applyProtection="1">
      <alignment horizontal="left" vertical="center"/>
      <protection hidden="1"/>
    </xf>
    <xf numFmtId="167" fontId="5" fillId="3" borderId="1" xfId="20" applyNumberFormat="1" applyFont="1" applyFill="1" applyBorder="1" applyAlignment="1" applyProtection="1">
      <alignment horizontal="left" vertical="center"/>
      <protection hidden="1"/>
    </xf>
    <xf numFmtId="167" fontId="3" fillId="3" borderId="1" xfId="20" applyNumberFormat="1" applyFont="1" applyFill="1" applyBorder="1" applyAlignment="1" applyProtection="1">
      <alignment horizontal="left" vertical="center"/>
      <protection hidden="1"/>
    </xf>
    <xf numFmtId="164" fontId="5" fillId="0" borderId="1" xfId="0" applyFont="1" applyFill="1" applyBorder="1" applyAlignment="1">
      <alignment horizontal="center" vertical="center"/>
    </xf>
    <xf numFmtId="168" fontId="7" fillId="0" borderId="1" xfId="20" applyNumberFormat="1" applyFont="1" applyFill="1" applyBorder="1" applyAlignment="1" applyProtection="1">
      <alignment horizontal="center" vertical="center"/>
      <protection hidden="1"/>
    </xf>
    <xf numFmtId="168" fontId="5" fillId="0" borderId="1" xfId="20" applyNumberFormat="1" applyFont="1" applyFill="1" applyBorder="1" applyAlignment="1" applyProtection="1">
      <alignment horizontal="left" vertical="center"/>
      <protection hidden="1"/>
    </xf>
    <xf numFmtId="167" fontId="5" fillId="0" borderId="1" xfId="20" applyNumberFormat="1" applyFont="1" applyFill="1" applyBorder="1" applyAlignment="1" applyProtection="1">
      <alignment horizontal="left" vertical="center"/>
      <protection hidden="1"/>
    </xf>
    <xf numFmtId="167" fontId="3" fillId="0" borderId="1" xfId="20" applyNumberFormat="1" applyFont="1" applyFill="1" applyBorder="1" applyAlignment="1" applyProtection="1">
      <alignment horizontal="left" vertical="center"/>
      <protection hidden="1"/>
    </xf>
    <xf numFmtId="164" fontId="5" fillId="0" borderId="1" xfId="0" applyFont="1" applyBorder="1" applyAlignment="1">
      <alignment horizontal="center" vertical="center"/>
    </xf>
    <xf numFmtId="166" fontId="5" fillId="0" borderId="1" xfId="20" applyNumberFormat="1" applyFont="1" applyFill="1" applyBorder="1" applyAlignment="1" applyProtection="1">
      <alignment horizontal="left" vertical="center"/>
      <protection hidden="1"/>
    </xf>
    <xf numFmtId="164" fontId="5" fillId="7" borderId="1" xfId="20" applyNumberFormat="1" applyFont="1" applyFill="1" applyBorder="1" applyAlignment="1" applyProtection="1">
      <alignment horizontal="left" vertical="center" wrapText="1"/>
      <protection hidden="1"/>
    </xf>
    <xf numFmtId="164" fontId="3" fillId="7" borderId="1" xfId="0" applyFont="1" applyFill="1" applyBorder="1" applyAlignment="1">
      <alignment horizontal="center" vertical="center"/>
    </xf>
    <xf numFmtId="166" fontId="3" fillId="7" borderId="1" xfId="20" applyNumberFormat="1" applyFont="1" applyFill="1" applyBorder="1" applyAlignment="1" applyProtection="1">
      <alignment horizontal="center" vertical="center" wrapText="1"/>
      <protection hidden="1"/>
    </xf>
    <xf numFmtId="166" fontId="5" fillId="7" borderId="1" xfId="20" applyNumberFormat="1" applyFont="1" applyFill="1" applyBorder="1" applyAlignment="1" applyProtection="1">
      <alignment horizontal="center" vertical="center"/>
      <protection hidden="1"/>
    </xf>
    <xf numFmtId="168" fontId="3" fillId="7" borderId="1" xfId="20" applyNumberFormat="1" applyFont="1" applyFill="1" applyBorder="1" applyAlignment="1" applyProtection="1">
      <alignment horizontal="left" vertical="center"/>
      <protection hidden="1"/>
    </xf>
    <xf numFmtId="167" fontId="3" fillId="7" borderId="1" xfId="20" applyNumberFormat="1" applyFont="1" applyFill="1" applyBorder="1" applyAlignment="1" applyProtection="1">
      <alignment horizontal="left" vertical="center"/>
      <protection hidden="1"/>
    </xf>
    <xf numFmtId="167" fontId="5" fillId="7" borderId="1" xfId="20" applyNumberFormat="1" applyFont="1" applyFill="1" applyBorder="1" applyAlignment="1" applyProtection="1">
      <alignment horizontal="left" vertical="center"/>
      <protection hidden="1"/>
    </xf>
    <xf numFmtId="167" fontId="5" fillId="7" borderId="1" xfId="20" applyNumberFormat="1" applyFont="1" applyFill="1" applyBorder="1" applyAlignment="1" applyProtection="1">
      <alignment horizontal="center" vertical="center"/>
      <protection hidden="1"/>
    </xf>
    <xf numFmtId="168" fontId="6" fillId="3" borderId="1" xfId="20" applyNumberFormat="1" applyFont="1" applyFill="1" applyBorder="1" applyAlignment="1" applyProtection="1">
      <alignment horizontal="center" vertical="center"/>
      <protection hidden="1"/>
    </xf>
    <xf numFmtId="169" fontId="6" fillId="3" borderId="1" xfId="20" applyNumberFormat="1" applyFont="1" applyFill="1" applyBorder="1" applyAlignment="1" applyProtection="1">
      <alignment horizontal="center" vertical="center"/>
      <protection hidden="1"/>
    </xf>
    <xf numFmtId="167" fontId="6" fillId="3" borderId="1" xfId="20" applyNumberFormat="1" applyFont="1" applyFill="1" applyBorder="1" applyAlignment="1" applyProtection="1">
      <alignment horizontal="center" vertical="center"/>
      <protection hidden="1"/>
    </xf>
    <xf numFmtId="164" fontId="5" fillId="0" borderId="0" xfId="0" applyFont="1" applyAlignment="1">
      <alignment vertical="center"/>
    </xf>
    <xf numFmtId="164" fontId="7" fillId="0" borderId="0" xfId="20" applyFont="1" applyFill="1" applyAlignment="1">
      <alignment horizontal="left" vertical="center" wrapText="1"/>
      <protection/>
    </xf>
    <xf numFmtId="164" fontId="7" fillId="0" borderId="1" xfId="20" applyFont="1" applyFill="1" applyBorder="1" applyAlignment="1">
      <alignment horizontal="center" vertical="center"/>
      <protection/>
    </xf>
    <xf numFmtId="164" fontId="7" fillId="0" borderId="0" xfId="20" applyFont="1" applyFill="1" applyAlignment="1">
      <alignment horizontal="left" vertical="center"/>
      <protection/>
    </xf>
    <xf numFmtId="169" fontId="7" fillId="0" borderId="1" xfId="20" applyNumberFormat="1" applyFont="1" applyFill="1" applyBorder="1" applyAlignment="1" applyProtection="1">
      <alignment horizontal="center" vertical="center"/>
      <protection hidden="1"/>
    </xf>
    <xf numFmtId="167" fontId="7" fillId="0" borderId="1" xfId="20" applyNumberFormat="1" applyFont="1" applyFill="1" applyBorder="1" applyAlignment="1" applyProtection="1">
      <alignment horizontal="center" vertical="center"/>
      <protection hidden="1"/>
    </xf>
    <xf numFmtId="164" fontId="3" fillId="0" borderId="0" xfId="0" applyFont="1" applyAlignment="1">
      <alignment horizontal="left" vertical="center" wrapText="1"/>
    </xf>
    <xf numFmtId="166" fontId="3" fillId="0" borderId="3" xfId="20" applyNumberFormat="1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Alignment="1">
      <alignment horizontal="left" vertical="center"/>
    </xf>
    <xf numFmtId="170" fontId="3" fillId="0" borderId="1" xfId="20" applyNumberFormat="1" applyFont="1" applyFill="1" applyBorder="1" applyAlignment="1" applyProtection="1">
      <alignment horizontal="center" vertical="center"/>
      <protection hidden="1"/>
    </xf>
    <xf numFmtId="167" fontId="3" fillId="0" borderId="1" xfId="20" applyNumberFormat="1" applyFont="1" applyFill="1" applyBorder="1" applyAlignment="1" applyProtection="1">
      <alignment horizontal="right" vertical="center"/>
      <protection hidden="1"/>
    </xf>
    <xf numFmtId="170" fontId="5" fillId="6" borderId="1" xfId="20" applyNumberFormat="1" applyFont="1" applyFill="1" applyBorder="1" applyAlignment="1" applyProtection="1">
      <alignment horizontal="center" vertical="center"/>
      <protection hidden="1"/>
    </xf>
    <xf numFmtId="170" fontId="3" fillId="7" borderId="1" xfId="20" applyNumberFormat="1" applyFont="1" applyFill="1" applyBorder="1" applyAlignment="1" applyProtection="1">
      <alignment horizontal="center" vertical="center"/>
      <protection hidden="1"/>
    </xf>
    <xf numFmtId="167" fontId="3" fillId="7" borderId="1" xfId="20" applyNumberFormat="1" applyFont="1" applyFill="1" applyBorder="1" applyAlignment="1" applyProtection="1">
      <alignment horizontal="center" vertical="center"/>
      <protection hidden="1"/>
    </xf>
    <xf numFmtId="164" fontId="7" fillId="0" borderId="1" xfId="20" applyFont="1" applyFill="1" applyBorder="1" applyAlignment="1">
      <alignment horizontal="left" vertical="center" wrapText="1"/>
      <protection/>
    </xf>
    <xf numFmtId="164" fontId="7" fillId="0" borderId="4" xfId="20" applyFont="1" applyFill="1" applyBorder="1" applyAlignment="1">
      <alignment horizontal="center" vertical="center"/>
      <protection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/>
    </xf>
    <xf numFmtId="168" fontId="3" fillId="0" borderId="1" xfId="20" applyNumberFormat="1" applyFont="1" applyFill="1" applyBorder="1" applyAlignment="1" applyProtection="1">
      <alignment horizontal="left" vertical="center"/>
      <protection hidden="1"/>
    </xf>
    <xf numFmtId="164" fontId="5" fillId="7" borderId="1" xfId="20" applyNumberFormat="1" applyFont="1" applyFill="1" applyBorder="1" applyAlignment="1" applyProtection="1">
      <alignment horizontal="center" vertical="center" wrapText="1"/>
      <protection hidden="1"/>
    </xf>
    <xf numFmtId="166" fontId="5" fillId="7" borderId="1" xfId="20" applyNumberFormat="1" applyFont="1" applyFill="1" applyBorder="1" applyAlignment="1" applyProtection="1">
      <alignment horizontal="center" vertical="center" wrapText="1"/>
      <protection hidden="1"/>
    </xf>
    <xf numFmtId="168" fontId="5" fillId="7" borderId="1" xfId="20" applyNumberFormat="1" applyFont="1" applyFill="1" applyBorder="1" applyAlignment="1" applyProtection="1">
      <alignment horizontal="center" vertical="center"/>
      <protection hidden="1"/>
    </xf>
    <xf numFmtId="164" fontId="12" fillId="0" borderId="1" xfId="20" applyNumberFormat="1" applyFont="1" applyFill="1" applyBorder="1" applyAlignment="1" applyProtection="1">
      <alignment horizontal="left" vertical="center" wrapText="1"/>
      <protection hidden="1"/>
    </xf>
    <xf numFmtId="164" fontId="11" fillId="0" borderId="1" xfId="0" applyFont="1" applyBorder="1" applyAlignment="1">
      <alignment/>
    </xf>
    <xf numFmtId="168" fontId="12" fillId="0" borderId="1" xfId="20" applyNumberFormat="1" applyFont="1" applyFill="1" applyBorder="1" applyAlignment="1" applyProtection="1">
      <alignment horizontal="center" vertical="center"/>
      <protection hidden="1"/>
    </xf>
    <xf numFmtId="166" fontId="12" fillId="0" borderId="1" xfId="20" applyNumberFormat="1" applyFont="1" applyFill="1" applyBorder="1" applyAlignment="1" applyProtection="1">
      <alignment horizontal="center" vertical="center"/>
      <protection hidden="1"/>
    </xf>
    <xf numFmtId="168" fontId="5" fillId="0" borderId="1" xfId="20" applyNumberFormat="1" applyFont="1" applyFill="1" applyBorder="1" applyAlignment="1" applyProtection="1">
      <alignment horizontal="center" vertical="center"/>
      <protection hidden="1"/>
    </xf>
    <xf numFmtId="164" fontId="11" fillId="0" borderId="1" xfId="20" applyNumberFormat="1" applyFont="1" applyFill="1" applyBorder="1" applyAlignment="1" applyProtection="1">
      <alignment horizontal="left" vertical="center" wrapText="1"/>
      <protection hidden="1"/>
    </xf>
    <xf numFmtId="168" fontId="11" fillId="0" borderId="1" xfId="20" applyNumberFormat="1" applyFont="1" applyFill="1" applyBorder="1" applyAlignment="1" applyProtection="1">
      <alignment horizontal="center" vertical="center"/>
      <protection hidden="1"/>
    </xf>
    <xf numFmtId="166" fontId="11" fillId="0" borderId="1" xfId="20" applyNumberFormat="1" applyFont="1" applyFill="1" applyBorder="1" applyAlignment="1" applyProtection="1">
      <alignment horizontal="center" vertical="center"/>
      <protection hidden="1"/>
    </xf>
    <xf numFmtId="166" fontId="12" fillId="8" borderId="1" xfId="20" applyNumberFormat="1" applyFont="1" applyFill="1" applyBorder="1" applyAlignment="1" applyProtection="1">
      <alignment horizontal="center" vertical="center"/>
      <protection hidden="1"/>
    </xf>
    <xf numFmtId="166" fontId="10" fillId="0" borderId="1" xfId="20" applyNumberFormat="1" applyFont="1" applyFill="1" applyBorder="1" applyAlignment="1" applyProtection="1">
      <alignment horizontal="center" vertical="center"/>
      <protection hidden="1"/>
    </xf>
    <xf numFmtId="168" fontId="12" fillId="8" borderId="1" xfId="2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Font="1" applyFill="1" applyAlignment="1">
      <alignment horizontal="center" vertical="center"/>
    </xf>
    <xf numFmtId="168" fontId="12" fillId="0" borderId="4" xfId="20" applyNumberFormat="1" applyFont="1" applyFill="1" applyBorder="1" applyAlignment="1" applyProtection="1">
      <alignment horizontal="center" vertical="center"/>
      <protection hidden="1"/>
    </xf>
    <xf numFmtId="167" fontId="12" fillId="0" borderId="1" xfId="20" applyNumberFormat="1" applyFont="1" applyFill="1" applyBorder="1" applyAlignment="1" applyProtection="1">
      <alignment horizontal="center" vertical="center"/>
      <protection hidden="1"/>
    </xf>
    <xf numFmtId="165" fontId="12" fillId="0" borderId="1" xfId="20" applyNumberFormat="1" applyFont="1" applyFill="1" applyBorder="1" applyAlignment="1" applyProtection="1">
      <alignment horizontal="center" vertical="center"/>
      <protection hidden="1"/>
    </xf>
    <xf numFmtId="166" fontId="11" fillId="0" borderId="0" xfId="0" applyNumberFormat="1" applyFont="1" applyAlignment="1">
      <alignment horizontal="center" vertical="center" wrapText="1"/>
    </xf>
    <xf numFmtId="164" fontId="11" fillId="0" borderId="0" xfId="0" applyFont="1" applyAlignment="1">
      <alignment/>
    </xf>
    <xf numFmtId="164" fontId="3" fillId="0" borderId="0" xfId="0" applyFont="1" applyAlignment="1">
      <alignment wrapText="1"/>
    </xf>
    <xf numFmtId="164" fontId="13" fillId="0" borderId="0" xfId="0" applyFont="1" applyAlignment="1">
      <alignment horizontal="left" vertical="center"/>
    </xf>
    <xf numFmtId="167" fontId="3" fillId="0" borderId="1" xfId="20" applyNumberFormat="1" applyFont="1" applyFill="1" applyBorder="1" applyAlignment="1" applyProtection="1">
      <alignment horizontal="center" vertical="center"/>
      <protection hidden="1" locked="0"/>
    </xf>
    <xf numFmtId="164" fontId="3" fillId="0" borderId="1" xfId="0" applyFont="1" applyBorder="1" applyAlignment="1">
      <alignment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/>
    </xf>
    <xf numFmtId="166" fontId="12" fillId="0" borderId="0" xfId="0" applyNumberFormat="1" applyFont="1" applyAlignment="1">
      <alignment horizontal="center" vertical="center" wrapText="1"/>
    </xf>
    <xf numFmtId="167" fontId="6" fillId="0" borderId="1" xfId="20" applyNumberFormat="1" applyFont="1" applyFill="1" applyBorder="1" applyAlignment="1" applyProtection="1">
      <alignment horizontal="center" vertical="center"/>
      <protection hidden="1"/>
    </xf>
    <xf numFmtId="165" fontId="5" fillId="6" borderId="1" xfId="20" applyNumberFormat="1" applyFont="1" applyFill="1" applyBorder="1" applyAlignment="1" applyProtection="1">
      <alignment horizontal="center" vertical="center"/>
      <protection hidden="1"/>
    </xf>
    <xf numFmtId="165" fontId="6" fillId="7" borderId="1" xfId="20" applyNumberFormat="1" applyFont="1" applyFill="1" applyBorder="1" applyAlignment="1" applyProtection="1">
      <alignment horizontal="center" vertical="center"/>
      <protection hidden="1"/>
    </xf>
    <xf numFmtId="167" fontId="5" fillId="0" borderId="1" xfId="20" applyNumberFormat="1" applyFont="1" applyFill="1" applyBorder="1" applyAlignment="1" applyProtection="1">
      <alignment horizontal="center" vertical="center"/>
      <protection hidden="1"/>
    </xf>
    <xf numFmtId="166" fontId="5" fillId="6" borderId="1" xfId="0" applyNumberFormat="1" applyFont="1" applyFill="1" applyBorder="1" applyAlignment="1">
      <alignment horizontal="center" vertical="center"/>
    </xf>
    <xf numFmtId="165" fontId="6" fillId="7" borderId="1" xfId="20" applyNumberFormat="1" applyFont="1" applyFill="1" applyBorder="1" applyAlignment="1" applyProtection="1">
      <alignment horizontal="center" vertical="center" wrapText="1"/>
      <protection hidden="1"/>
    </xf>
    <xf numFmtId="165" fontId="5" fillId="3" borderId="1" xfId="20" applyNumberFormat="1" applyFont="1" applyFill="1" applyBorder="1" applyAlignment="1" applyProtection="1">
      <alignment horizontal="center" vertical="center"/>
      <protection hidden="1"/>
    </xf>
    <xf numFmtId="164" fontId="5" fillId="6" borderId="1" xfId="20" applyFont="1" applyFill="1" applyBorder="1" applyAlignment="1" applyProtection="1">
      <alignment horizontal="center" vertical="center"/>
      <protection hidden="1"/>
    </xf>
    <xf numFmtId="166" fontId="3" fillId="6" borderId="1" xfId="20" applyNumberFormat="1" applyFont="1" applyFill="1" applyBorder="1" applyAlignment="1" applyProtection="1">
      <alignment horizontal="center" vertical="center"/>
      <protection hidden="1"/>
    </xf>
    <xf numFmtId="164" fontId="3" fillId="6" borderId="1" xfId="20" applyFont="1" applyFill="1" applyBorder="1" applyAlignment="1" applyProtection="1">
      <alignment horizontal="center" vertical="center"/>
      <protection hidden="1"/>
    </xf>
    <xf numFmtId="164" fontId="3" fillId="7" borderId="1" xfId="20" applyFont="1" applyFill="1" applyBorder="1" applyAlignment="1" applyProtection="1">
      <alignment horizontal="center" vertical="center"/>
      <protection hidden="1"/>
    </xf>
    <xf numFmtId="165" fontId="5" fillId="7" borderId="1" xfId="20" applyNumberFormat="1" applyFont="1" applyFill="1" applyBorder="1" applyAlignment="1" applyProtection="1">
      <alignment horizontal="center" vertical="center"/>
      <protection hidden="1"/>
    </xf>
    <xf numFmtId="167" fontId="5" fillId="7" borderId="1" xfId="20" applyNumberFormat="1" applyFont="1" applyFill="1" applyBorder="1" applyAlignment="1" applyProtection="1">
      <alignment horizontal="center" vertical="center"/>
      <protection hidden="1" locked="0"/>
    </xf>
    <xf numFmtId="164" fontId="3" fillId="3" borderId="1" xfId="20" applyFont="1" applyFill="1" applyBorder="1" applyAlignment="1" applyProtection="1">
      <alignment horizontal="center" vertical="center"/>
      <protection hidden="1"/>
    </xf>
    <xf numFmtId="167" fontId="5" fillId="3" borderId="1" xfId="20" applyNumberFormat="1" applyFont="1" applyFill="1" applyBorder="1" applyAlignment="1" applyProtection="1">
      <alignment horizontal="center" vertical="center"/>
      <protection hidden="1" locked="0"/>
    </xf>
    <xf numFmtId="164" fontId="3" fillId="0" borderId="1" xfId="20" applyFont="1" applyFill="1" applyBorder="1" applyAlignment="1" applyProtection="1">
      <alignment horizontal="center" vertical="center"/>
      <protection hidden="1"/>
    </xf>
    <xf numFmtId="165" fontId="3" fillId="0" borderId="1" xfId="20" applyNumberFormat="1" applyFont="1" applyFill="1" applyBorder="1" applyAlignment="1" applyProtection="1">
      <alignment horizontal="center" vertical="center"/>
      <protection hidden="1"/>
    </xf>
    <xf numFmtId="164" fontId="5" fillId="3" borderId="1" xfId="20" applyFont="1" applyFill="1" applyBorder="1" applyAlignment="1">
      <alignment horizontal="center" vertical="center"/>
      <protection/>
    </xf>
    <xf numFmtId="165" fontId="5" fillId="3" borderId="1" xfId="20" applyNumberFormat="1" applyFont="1" applyFill="1" applyBorder="1" applyAlignment="1">
      <alignment horizontal="center" vertical="center"/>
      <protection/>
    </xf>
    <xf numFmtId="167" fontId="5" fillId="3" borderId="1" xfId="20" applyNumberFormat="1" applyFont="1" applyFill="1" applyBorder="1" applyAlignment="1">
      <alignment horizontal="center" vertical="center"/>
      <protection/>
    </xf>
    <xf numFmtId="165" fontId="3" fillId="0" borderId="1" xfId="0" applyNumberFormat="1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5" fillId="9" borderId="1" xfId="0" applyFont="1" applyFill="1" applyBorder="1" applyAlignment="1">
      <alignment horizontal="center" vertical="center"/>
    </xf>
    <xf numFmtId="166" fontId="5" fillId="9" borderId="1" xfId="0" applyNumberFormat="1" applyFont="1" applyFill="1" applyBorder="1" applyAlignment="1">
      <alignment horizontal="center" vertical="center"/>
    </xf>
    <xf numFmtId="165" fontId="5" fillId="9" borderId="1" xfId="0" applyNumberFormat="1" applyFont="1" applyFill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7" fontId="5" fillId="0" borderId="6" xfId="20" applyNumberFormat="1" applyFont="1" applyFill="1" applyBorder="1" applyAlignment="1" applyProtection="1">
      <alignment horizontal="center" vertical="center" wrapText="1"/>
      <protection hidden="1"/>
    </xf>
    <xf numFmtId="167" fontId="5" fillId="0" borderId="3" xfId="20" applyNumberFormat="1" applyFont="1" applyFill="1" applyBorder="1" applyAlignment="1" applyProtection="1">
      <alignment horizontal="center" vertical="center" wrapText="1"/>
      <protection hidden="1"/>
    </xf>
    <xf numFmtId="164" fontId="3" fillId="0" borderId="3" xfId="20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0" xfId="0" applyNumberFormat="1" applyFont="1" applyAlignment="1">
      <alignment/>
    </xf>
    <xf numFmtId="164" fontId="5" fillId="6" borderId="1" xfId="0" applyFont="1" applyFill="1" applyBorder="1" applyAlignment="1">
      <alignment horizontal="center" vertical="center"/>
    </xf>
    <xf numFmtId="164" fontId="5" fillId="6" borderId="1" xfId="0" applyFont="1" applyFill="1" applyBorder="1" applyAlignment="1">
      <alignment/>
    </xf>
    <xf numFmtId="165" fontId="5" fillId="6" borderId="1" xfId="0" applyNumberFormat="1" applyFont="1" applyFill="1" applyBorder="1" applyAlignment="1">
      <alignment horizontal="center" vertical="center"/>
    </xf>
    <xf numFmtId="164" fontId="1" fillId="0" borderId="0" xfId="20" applyFont="1" applyFill="1">
      <alignment/>
      <protection/>
    </xf>
    <xf numFmtId="164" fontId="1" fillId="0" borderId="0" xfId="20" applyFont="1" applyFill="1" applyAlignment="1">
      <alignment vertical="center"/>
      <protection/>
    </xf>
    <xf numFmtId="166" fontId="1" fillId="0" borderId="0" xfId="20" applyNumberFormat="1" applyFont="1" applyFill="1" applyAlignment="1">
      <alignment horizontal="center" vertical="center"/>
      <protection/>
    </xf>
    <xf numFmtId="167" fontId="1" fillId="0" borderId="0" xfId="20" applyNumberFormat="1" applyFont="1" applyFill="1" applyAlignment="1">
      <alignment vertical="center"/>
      <protection/>
    </xf>
    <xf numFmtId="165" fontId="1" fillId="0" borderId="0" xfId="20" applyNumberFormat="1" applyFont="1" applyFill="1" applyAlignment="1">
      <alignment horizontal="center" vertical="center"/>
      <protection/>
    </xf>
    <xf numFmtId="165" fontId="14" fillId="0" borderId="0" xfId="20" applyNumberFormat="1" applyFont="1" applyFill="1" applyAlignment="1">
      <alignment horizontal="center" vertical="center"/>
      <protection/>
    </xf>
    <xf numFmtId="164" fontId="14" fillId="0" borderId="0" xfId="20" applyFont="1" applyFill="1" applyAlignment="1">
      <alignment vertical="center"/>
      <protection/>
    </xf>
    <xf numFmtId="164" fontId="11" fillId="0" borderId="0" xfId="20" applyFont="1" applyFill="1" applyProtection="1">
      <alignment/>
      <protection hidden="1"/>
    </xf>
    <xf numFmtId="164" fontId="11" fillId="0" borderId="0" xfId="20" applyFont="1" applyFill="1" applyAlignment="1" applyProtection="1">
      <alignment vertical="center"/>
      <protection hidden="1"/>
    </xf>
    <xf numFmtId="164" fontId="14" fillId="0" borderId="0" xfId="0" applyFont="1" applyBorder="1" applyAlignment="1">
      <alignment horizontal="right" vertical="center"/>
    </xf>
    <xf numFmtId="164" fontId="1" fillId="0" borderId="0" xfId="20" applyFont="1" applyFill="1" applyProtection="1">
      <alignment/>
      <protection hidden="1"/>
    </xf>
    <xf numFmtId="164" fontId="1" fillId="0" borderId="0" xfId="20" applyFont="1" applyFill="1" applyAlignment="1" applyProtection="1">
      <alignment vertical="center"/>
      <protection hidden="1"/>
    </xf>
    <xf numFmtId="166" fontId="1" fillId="0" borderId="0" xfId="20" applyNumberFormat="1" applyFont="1" applyFill="1" applyAlignment="1" applyProtection="1">
      <alignment horizontal="center" vertical="center"/>
      <protection hidden="1"/>
    </xf>
    <xf numFmtId="167" fontId="1" fillId="0" borderId="0" xfId="20" applyNumberFormat="1" applyFont="1" applyFill="1" applyAlignment="1" applyProtection="1">
      <alignment vertical="center"/>
      <protection hidden="1"/>
    </xf>
    <xf numFmtId="165" fontId="1" fillId="0" borderId="0" xfId="20" applyNumberFormat="1" applyFont="1" applyFill="1" applyAlignment="1" applyProtection="1">
      <alignment horizontal="center" vertical="center"/>
      <protection hidden="1"/>
    </xf>
    <xf numFmtId="164" fontId="4" fillId="0" borderId="0" xfId="20" applyNumberFormat="1" applyFont="1" applyFill="1" applyAlignment="1" applyProtection="1">
      <alignment horizontal="center" vertical="center" wrapText="1"/>
      <protection hidden="1"/>
    </xf>
    <xf numFmtId="164" fontId="0" fillId="0" borderId="0" xfId="0" applyAlignment="1">
      <alignment/>
    </xf>
    <xf numFmtId="164" fontId="4" fillId="0" borderId="0" xfId="0" applyFont="1" applyBorder="1" applyAlignment="1">
      <alignment horizontal="center" vertical="center" wrapText="1"/>
    </xf>
    <xf numFmtId="164" fontId="11" fillId="0" borderId="4" xfId="20" applyFont="1" applyFill="1" applyBorder="1" applyProtection="1">
      <alignment/>
      <protection hidden="1"/>
    </xf>
    <xf numFmtId="164" fontId="11" fillId="0" borderId="7" xfId="20" applyFont="1" applyFill="1" applyBorder="1" applyProtection="1">
      <alignment/>
      <protection hidden="1"/>
    </xf>
    <xf numFmtId="164" fontId="15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15" fillId="0" borderId="1" xfId="20" applyNumberFormat="1" applyFont="1" applyFill="1" applyBorder="1" applyAlignment="1" applyProtection="1">
      <alignment horizontal="center" vertical="center" wrapText="1"/>
      <protection hidden="1"/>
    </xf>
    <xf numFmtId="167" fontId="15" fillId="0" borderId="1" xfId="20" applyNumberFormat="1" applyFont="1" applyFill="1" applyBorder="1" applyAlignment="1" applyProtection="1">
      <alignment horizontal="center" vertical="center" wrapText="1"/>
      <protection hidden="1"/>
    </xf>
    <xf numFmtId="165" fontId="1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8" xfId="20" applyFont="1" applyFill="1" applyBorder="1" applyProtection="1">
      <alignment/>
      <protection hidden="1"/>
    </xf>
    <xf numFmtId="164" fontId="10" fillId="0" borderId="9" xfId="20" applyNumberFormat="1" applyFont="1" applyFill="1" applyBorder="1" applyAlignment="1" applyProtection="1">
      <alignment horizontal="center" vertical="center"/>
      <protection hidden="1"/>
    </xf>
    <xf numFmtId="164" fontId="15" fillId="10" borderId="1" xfId="20" applyNumberFormat="1" applyFont="1" applyFill="1" applyBorder="1" applyAlignment="1" applyProtection="1">
      <alignment horizontal="left" vertical="center" wrapText="1"/>
      <protection hidden="1"/>
    </xf>
    <xf numFmtId="166" fontId="15" fillId="10" borderId="1" xfId="20" applyNumberFormat="1" applyFont="1" applyFill="1" applyBorder="1" applyAlignment="1" applyProtection="1">
      <alignment horizontal="center" vertical="center"/>
      <protection hidden="1"/>
    </xf>
    <xf numFmtId="168" fontId="15" fillId="10" borderId="1" xfId="20" applyNumberFormat="1" applyFont="1" applyFill="1" applyBorder="1" applyAlignment="1" applyProtection="1">
      <alignment horizontal="center" vertical="center"/>
      <protection hidden="1"/>
    </xf>
    <xf numFmtId="167" fontId="15" fillId="10" borderId="1" xfId="20" applyNumberFormat="1" applyFont="1" applyFill="1" applyBorder="1" applyAlignment="1" applyProtection="1">
      <alignment horizontal="center" vertical="center"/>
      <protection hidden="1"/>
    </xf>
    <xf numFmtId="165" fontId="15" fillId="10" borderId="1" xfId="20" applyNumberFormat="1" applyFont="1" applyFill="1" applyBorder="1" applyAlignment="1" applyProtection="1">
      <alignment horizontal="center" vertical="center"/>
      <protection hidden="1"/>
    </xf>
    <xf numFmtId="164" fontId="10" fillId="0" borderId="10" xfId="20" applyNumberFormat="1" applyFont="1" applyFill="1" applyBorder="1" applyAlignment="1" applyProtection="1">
      <alignment horizontal="center" vertical="center"/>
      <protection hidden="1"/>
    </xf>
    <xf numFmtId="164" fontId="16" fillId="11" borderId="1" xfId="20" applyNumberFormat="1" applyFont="1" applyFill="1" applyBorder="1" applyAlignment="1" applyProtection="1">
      <alignment horizontal="left" vertical="center" wrapText="1"/>
      <protection hidden="1"/>
    </xf>
    <xf numFmtId="166" fontId="16" fillId="11" borderId="1" xfId="20" applyNumberFormat="1" applyFont="1" applyFill="1" applyBorder="1" applyAlignment="1" applyProtection="1">
      <alignment horizontal="center" vertical="center"/>
      <protection hidden="1"/>
    </xf>
    <xf numFmtId="168" fontId="16" fillId="11" borderId="1" xfId="20" applyNumberFormat="1" applyFont="1" applyFill="1" applyBorder="1" applyAlignment="1" applyProtection="1">
      <alignment horizontal="center" vertical="center"/>
      <protection hidden="1"/>
    </xf>
    <xf numFmtId="167" fontId="16" fillId="11" borderId="1" xfId="20" applyNumberFormat="1" applyFont="1" applyFill="1" applyBorder="1" applyAlignment="1" applyProtection="1">
      <alignment horizontal="center" vertical="center"/>
      <protection hidden="1"/>
    </xf>
    <xf numFmtId="167" fontId="16" fillId="11" borderId="1" xfId="20" applyNumberFormat="1" applyFont="1" applyFill="1" applyBorder="1" applyAlignment="1" applyProtection="1">
      <alignment horizontal="right" vertical="center"/>
      <protection hidden="1"/>
    </xf>
    <xf numFmtId="165" fontId="16" fillId="11" borderId="1" xfId="20" applyNumberFormat="1" applyFont="1" applyFill="1" applyBorder="1" applyAlignment="1" applyProtection="1">
      <alignment horizontal="center" vertical="center"/>
      <protection hidden="1"/>
    </xf>
    <xf numFmtId="164" fontId="9" fillId="3" borderId="1" xfId="20" applyNumberFormat="1" applyFont="1" applyFill="1" applyBorder="1" applyAlignment="1" applyProtection="1">
      <alignment horizontal="left" vertical="center" wrapText="1"/>
      <protection hidden="1"/>
    </xf>
    <xf numFmtId="166" fontId="9" fillId="3" borderId="1" xfId="20" applyNumberFormat="1" applyFont="1" applyFill="1" applyBorder="1" applyAlignment="1" applyProtection="1">
      <alignment horizontal="center" vertical="center"/>
      <protection hidden="1"/>
    </xf>
    <xf numFmtId="168" fontId="9" fillId="3" borderId="1" xfId="20" applyNumberFormat="1" applyFont="1" applyFill="1" applyBorder="1" applyAlignment="1" applyProtection="1">
      <alignment horizontal="center" vertical="center"/>
      <protection hidden="1"/>
    </xf>
    <xf numFmtId="167" fontId="9" fillId="3" borderId="1" xfId="20" applyNumberFormat="1" applyFont="1" applyFill="1" applyBorder="1" applyAlignment="1" applyProtection="1">
      <alignment horizontal="center" vertical="center"/>
      <protection hidden="1"/>
    </xf>
    <xf numFmtId="167" fontId="9" fillId="3" borderId="1" xfId="20" applyNumberFormat="1" applyFont="1" applyFill="1" applyBorder="1" applyAlignment="1" applyProtection="1">
      <alignment horizontal="right" vertical="center"/>
      <protection hidden="1"/>
    </xf>
    <xf numFmtId="165" fontId="9" fillId="3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1" xfId="20" applyNumberFormat="1" applyFont="1" applyFill="1" applyBorder="1" applyAlignment="1" applyProtection="1">
      <alignment horizontal="left" vertical="center" wrapText="1"/>
      <protection hidden="1"/>
    </xf>
    <xf numFmtId="167" fontId="8" fillId="0" borderId="1" xfId="20" applyNumberFormat="1" applyFont="1" applyFill="1" applyBorder="1" applyAlignment="1" applyProtection="1">
      <alignment horizontal="center" vertical="center"/>
      <protection hidden="1"/>
    </xf>
    <xf numFmtId="165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12" fillId="0" borderId="7" xfId="20" applyNumberFormat="1" applyFont="1" applyFill="1" applyBorder="1" applyAlignment="1" applyProtection="1">
      <alignment horizontal="center" vertical="center"/>
      <protection hidden="1"/>
    </xf>
    <xf numFmtId="164" fontId="12" fillId="0" borderId="4" xfId="20" applyNumberFormat="1" applyFont="1" applyFill="1" applyBorder="1" applyAlignment="1" applyProtection="1">
      <alignment horizontal="center" vertical="center"/>
      <protection hidden="1"/>
    </xf>
    <xf numFmtId="164" fontId="9" fillId="0" borderId="1" xfId="20" applyNumberFormat="1" applyFont="1" applyFill="1" applyBorder="1" applyAlignment="1" applyProtection="1">
      <alignment horizontal="left" vertical="center" wrapText="1"/>
      <protection hidden="1"/>
    </xf>
    <xf numFmtId="168" fontId="9" fillId="0" borderId="1" xfId="20" applyNumberFormat="1" applyFont="1" applyFill="1" applyBorder="1" applyAlignment="1" applyProtection="1">
      <alignment horizontal="center" vertical="center"/>
      <protection hidden="1"/>
    </xf>
    <xf numFmtId="167" fontId="9" fillId="0" borderId="1" xfId="20" applyNumberFormat="1" applyFont="1" applyFill="1" applyBorder="1" applyAlignment="1" applyProtection="1">
      <alignment horizontal="center" vertical="center"/>
      <protection hidden="1"/>
    </xf>
    <xf numFmtId="167" fontId="9" fillId="0" borderId="1" xfId="20" applyNumberFormat="1" applyFont="1" applyFill="1" applyBorder="1" applyAlignment="1" applyProtection="1">
      <alignment horizontal="right" vertical="center"/>
      <protection hidden="1"/>
    </xf>
    <xf numFmtId="165" fontId="9" fillId="0" borderId="1" xfId="20" applyNumberFormat="1" applyFont="1" applyFill="1" applyBorder="1" applyAlignment="1" applyProtection="1">
      <alignment horizontal="center" vertical="center"/>
      <protection hidden="1"/>
    </xf>
    <xf numFmtId="164" fontId="11" fillId="0" borderId="10" xfId="20" applyNumberFormat="1" applyFont="1" applyFill="1" applyBorder="1" applyAlignment="1" applyProtection="1">
      <alignment horizontal="center" vertical="center"/>
      <protection hidden="1"/>
    </xf>
    <xf numFmtId="164" fontId="11" fillId="0" borderId="9" xfId="20" applyNumberFormat="1" applyFont="1" applyFill="1" applyBorder="1" applyAlignment="1" applyProtection="1">
      <alignment horizontal="center" vertical="center"/>
      <protection hidden="1"/>
    </xf>
    <xf numFmtId="167" fontId="8" fillId="0" borderId="1" xfId="20" applyNumberFormat="1" applyFont="1" applyFill="1" applyBorder="1" applyAlignment="1" applyProtection="1">
      <alignment horizontal="right" vertical="center"/>
      <protection hidden="1"/>
    </xf>
    <xf numFmtId="164" fontId="15" fillId="10" borderId="1" xfId="20" applyNumberFormat="1" applyFont="1" applyFill="1" applyBorder="1" applyAlignment="1" applyProtection="1">
      <alignment vertical="center" wrapText="1"/>
      <protection hidden="1"/>
    </xf>
    <xf numFmtId="168" fontId="15" fillId="10" borderId="1" xfId="20" applyNumberFormat="1" applyFont="1" applyFill="1" applyBorder="1" applyAlignment="1" applyProtection="1">
      <alignment vertical="center"/>
      <protection hidden="1"/>
    </xf>
    <xf numFmtId="167" fontId="15" fillId="10" borderId="1" xfId="20" applyNumberFormat="1" applyFont="1" applyFill="1" applyBorder="1" applyAlignment="1" applyProtection="1">
      <alignment vertical="center"/>
      <protection hidden="1"/>
    </xf>
    <xf numFmtId="168" fontId="8" fillId="11" borderId="1" xfId="20" applyNumberFormat="1" applyFont="1" applyFill="1" applyBorder="1" applyAlignment="1" applyProtection="1">
      <alignment horizontal="center" vertical="center"/>
      <protection hidden="1"/>
    </xf>
    <xf numFmtId="167" fontId="8" fillId="11" borderId="1" xfId="20" applyNumberFormat="1" applyFont="1" applyFill="1" applyBorder="1" applyAlignment="1" applyProtection="1">
      <alignment horizontal="center" vertical="center"/>
      <protection hidden="1"/>
    </xf>
    <xf numFmtId="167" fontId="8" fillId="11" borderId="1" xfId="20" applyNumberFormat="1" applyFont="1" applyFill="1" applyBorder="1" applyAlignment="1" applyProtection="1">
      <alignment horizontal="right" vertical="center"/>
      <protection hidden="1"/>
    </xf>
    <xf numFmtId="164" fontId="12" fillId="0" borderId="8" xfId="20" applyFont="1" applyFill="1" applyBorder="1" applyProtection="1">
      <alignment/>
      <protection hidden="1"/>
    </xf>
    <xf numFmtId="164" fontId="12" fillId="0" borderId="10" xfId="20" applyNumberFormat="1" applyFont="1" applyFill="1" applyBorder="1" applyAlignment="1" applyProtection="1">
      <alignment horizontal="center" vertical="center"/>
      <protection hidden="1"/>
    </xf>
    <xf numFmtId="164" fontId="12" fillId="0" borderId="9" xfId="20" applyNumberFormat="1" applyFont="1" applyFill="1" applyBorder="1" applyAlignment="1" applyProtection="1">
      <alignment horizontal="center" vertical="center"/>
      <protection hidden="1"/>
    </xf>
    <xf numFmtId="165" fontId="17" fillId="0" borderId="0" xfId="20" applyNumberFormat="1" applyFont="1" applyFill="1" applyAlignment="1">
      <alignment horizontal="center" vertical="center"/>
      <protection/>
    </xf>
    <xf numFmtId="164" fontId="17" fillId="0" borderId="0" xfId="20" applyFont="1" applyFill="1" applyAlignment="1">
      <alignment vertical="center"/>
      <protection/>
    </xf>
    <xf numFmtId="164" fontId="18" fillId="0" borderId="0" xfId="20" applyFont="1" applyFill="1" applyAlignment="1">
      <alignment vertical="center"/>
      <protection/>
    </xf>
    <xf numFmtId="164" fontId="18" fillId="0" borderId="0" xfId="20" applyFont="1" applyFill="1">
      <alignment/>
      <protection/>
    </xf>
    <xf numFmtId="164" fontId="9" fillId="0" borderId="8" xfId="20" applyFont="1" applyFill="1" applyBorder="1" applyProtection="1">
      <alignment/>
      <protection hidden="1"/>
    </xf>
    <xf numFmtId="164" fontId="9" fillId="0" borderId="10" xfId="20" applyNumberFormat="1" applyFont="1" applyFill="1" applyBorder="1" applyAlignment="1" applyProtection="1">
      <alignment horizontal="center" vertical="center"/>
      <protection hidden="1"/>
    </xf>
    <xf numFmtId="164" fontId="9" fillId="0" borderId="9" xfId="20" applyNumberFormat="1" applyFont="1" applyFill="1" applyBorder="1" applyAlignment="1" applyProtection="1">
      <alignment horizontal="center" vertical="center"/>
      <protection hidden="1"/>
    </xf>
    <xf numFmtId="165" fontId="9" fillId="0" borderId="0" xfId="20" applyNumberFormat="1" applyFont="1" applyFill="1" applyAlignment="1">
      <alignment horizontal="center" vertical="center"/>
      <protection/>
    </xf>
    <xf numFmtId="164" fontId="9" fillId="0" borderId="0" xfId="20" applyFont="1" applyFill="1" applyAlignment="1">
      <alignment vertical="center"/>
      <protection/>
    </xf>
    <xf numFmtId="164" fontId="19" fillId="0" borderId="0" xfId="20" applyFont="1" applyFill="1" applyAlignment="1">
      <alignment vertical="center"/>
      <protection/>
    </xf>
    <xf numFmtId="164" fontId="19" fillId="0" borderId="0" xfId="20" applyFont="1" applyFill="1">
      <alignment/>
      <protection/>
    </xf>
    <xf numFmtId="166" fontId="9" fillId="8" borderId="1" xfId="20" applyNumberFormat="1" applyFont="1" applyFill="1" applyBorder="1" applyAlignment="1" applyProtection="1">
      <alignment horizontal="center" vertical="center"/>
      <protection hidden="1"/>
    </xf>
    <xf numFmtId="168" fontId="9" fillId="8" borderId="1" xfId="20" applyNumberFormat="1" applyFont="1" applyFill="1" applyBorder="1" applyAlignment="1" applyProtection="1">
      <alignment horizontal="center" vertical="center"/>
      <protection hidden="1"/>
    </xf>
    <xf numFmtId="164" fontId="11" fillId="0" borderId="8" xfId="20" applyFont="1" applyFill="1" applyBorder="1" applyAlignment="1" applyProtection="1">
      <alignment vertical="center"/>
      <protection hidden="1"/>
    </xf>
    <xf numFmtId="164" fontId="10" fillId="0" borderId="9" xfId="20" applyNumberFormat="1" applyFont="1" applyFill="1" applyBorder="1" applyAlignment="1" applyProtection="1">
      <alignment vertical="center"/>
      <protection hidden="1"/>
    </xf>
    <xf numFmtId="166" fontId="8" fillId="8" borderId="1" xfId="20" applyNumberFormat="1" applyFont="1" applyFill="1" applyBorder="1" applyAlignment="1" applyProtection="1">
      <alignment horizontal="center" vertical="center"/>
      <protection hidden="1"/>
    </xf>
    <xf numFmtId="168" fontId="8" fillId="8" borderId="1" xfId="20" applyNumberFormat="1" applyFont="1" applyFill="1" applyBorder="1" applyAlignment="1" applyProtection="1">
      <alignment horizontal="center" vertical="center"/>
      <protection hidden="1"/>
    </xf>
    <xf numFmtId="166" fontId="16" fillId="10" borderId="1" xfId="20" applyNumberFormat="1" applyFont="1" applyFill="1" applyBorder="1" applyAlignment="1" applyProtection="1">
      <alignment horizontal="center" vertical="center"/>
      <protection hidden="1"/>
    </xf>
    <xf numFmtId="168" fontId="16" fillId="10" borderId="1" xfId="20" applyNumberFormat="1" applyFont="1" applyFill="1" applyBorder="1" applyAlignment="1" applyProtection="1">
      <alignment horizontal="center" vertical="center"/>
      <protection hidden="1"/>
    </xf>
    <xf numFmtId="167" fontId="16" fillId="10" borderId="1" xfId="20" applyNumberFormat="1" applyFont="1" applyFill="1" applyBorder="1" applyAlignment="1" applyProtection="1">
      <alignment horizontal="center" vertical="center"/>
      <protection hidden="1"/>
    </xf>
    <xf numFmtId="167" fontId="16" fillId="10" borderId="1" xfId="20" applyNumberFormat="1" applyFont="1" applyFill="1" applyBorder="1" applyAlignment="1" applyProtection="1">
      <alignment horizontal="right" vertical="center"/>
      <protection hidden="1"/>
    </xf>
    <xf numFmtId="165" fontId="16" fillId="10" borderId="1" xfId="20" applyNumberFormat="1" applyFont="1" applyFill="1" applyBorder="1" applyAlignment="1" applyProtection="1">
      <alignment horizontal="center" vertical="center"/>
      <protection hidden="1"/>
    </xf>
    <xf numFmtId="164" fontId="10" fillId="0" borderId="8" xfId="20" applyFont="1" applyFill="1" applyBorder="1" applyProtection="1">
      <alignment/>
      <protection hidden="1"/>
    </xf>
    <xf numFmtId="164" fontId="20" fillId="0" borderId="9" xfId="20" applyNumberFormat="1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Fill="1" applyBorder="1" applyAlignment="1" applyProtection="1">
      <alignment horizontal="center" vertical="center"/>
      <protection hidden="1"/>
    </xf>
    <xf numFmtId="165" fontId="21" fillId="0" borderId="0" xfId="20" applyNumberFormat="1" applyFont="1" applyFill="1" applyAlignment="1">
      <alignment horizontal="center" vertical="center"/>
      <protection/>
    </xf>
    <xf numFmtId="164" fontId="21" fillId="0" borderId="0" xfId="20" applyFont="1" applyFill="1" applyAlignment="1">
      <alignment vertical="center"/>
      <protection/>
    </xf>
    <xf numFmtId="164" fontId="22" fillId="0" borderId="0" xfId="20" applyFont="1" applyFill="1" applyAlignment="1">
      <alignment vertical="center"/>
      <protection/>
    </xf>
    <xf numFmtId="164" fontId="22" fillId="0" borderId="0" xfId="20" applyFont="1" applyFill="1">
      <alignment/>
      <protection/>
    </xf>
    <xf numFmtId="164" fontId="12" fillId="0" borderId="0" xfId="20" applyNumberFormat="1" applyFont="1" applyFill="1" applyBorder="1" applyAlignment="1" applyProtection="1">
      <alignment horizontal="center" vertical="center"/>
      <protection hidden="1"/>
    </xf>
    <xf numFmtId="168" fontId="16" fillId="11" borderId="1" xfId="20" applyNumberFormat="1" applyFont="1" applyFill="1" applyBorder="1" applyAlignment="1" applyProtection="1">
      <alignment horizontal="left" vertical="center"/>
      <protection hidden="1"/>
    </xf>
    <xf numFmtId="167" fontId="16" fillId="11" borderId="1" xfId="20" applyNumberFormat="1" applyFont="1" applyFill="1" applyBorder="1" applyAlignment="1" applyProtection="1">
      <alignment horizontal="left" vertical="center"/>
      <protection hidden="1"/>
    </xf>
    <xf numFmtId="164" fontId="9" fillId="3" borderId="0" xfId="20" applyFont="1" applyFill="1" applyAlignment="1">
      <alignment horizontal="left" vertical="center" wrapText="1"/>
      <protection/>
    </xf>
    <xf numFmtId="164" fontId="9" fillId="3" borderId="1" xfId="20" applyFont="1" applyFill="1" applyBorder="1" applyAlignment="1">
      <alignment horizontal="center" vertical="center"/>
      <protection/>
    </xf>
    <xf numFmtId="168" fontId="8" fillId="0" borderId="1" xfId="20" applyNumberFormat="1" applyFont="1" applyFill="1" applyBorder="1" applyAlignment="1" applyProtection="1">
      <alignment horizontal="left" vertical="center"/>
      <protection hidden="1"/>
    </xf>
    <xf numFmtId="164" fontId="8" fillId="0" borderId="0" xfId="0" applyFont="1" applyAlignment="1">
      <alignment horizontal="left" vertical="center"/>
    </xf>
    <xf numFmtId="165" fontId="8" fillId="0" borderId="0" xfId="20" applyNumberFormat="1" applyFont="1" applyFill="1" applyAlignment="1">
      <alignment horizontal="center" vertical="center"/>
      <protection/>
    </xf>
    <xf numFmtId="164" fontId="8" fillId="0" borderId="0" xfId="20" applyFont="1" applyFill="1" applyAlignment="1">
      <alignment vertical="center"/>
      <protection/>
    </xf>
    <xf numFmtId="164" fontId="23" fillId="0" borderId="0" xfId="0" applyFont="1" applyAlignment="1">
      <alignment horizontal="left" vertical="center"/>
    </xf>
    <xf numFmtId="164" fontId="10" fillId="0" borderId="0" xfId="20" applyNumberFormat="1" applyFont="1" applyFill="1" applyBorder="1" applyAlignment="1" applyProtection="1">
      <alignment horizontal="center" vertical="center"/>
      <protection hidden="1"/>
    </xf>
    <xf numFmtId="164" fontId="11" fillId="0" borderId="7" xfId="20" applyNumberFormat="1" applyFont="1" applyFill="1" applyBorder="1" applyAlignment="1" applyProtection="1">
      <alignment horizontal="center" vertical="center"/>
      <protection hidden="1"/>
    </xf>
    <xf numFmtId="167" fontId="8" fillId="0" borderId="1" xfId="20" applyNumberFormat="1" applyFont="1" applyFill="1" applyBorder="1" applyAlignment="1" applyProtection="1">
      <alignment horizontal="right" vertical="center"/>
      <protection hidden="1" locked="0"/>
    </xf>
    <xf numFmtId="164" fontId="16" fillId="11" borderId="1" xfId="20" applyNumberFormat="1" applyFont="1" applyFill="1" applyBorder="1" applyAlignment="1" applyProtection="1">
      <alignment horizontal="center" vertical="center" wrapText="1"/>
      <protection hidden="1"/>
    </xf>
    <xf numFmtId="165" fontId="16" fillId="11" borderId="1" xfId="20" applyNumberFormat="1" applyFont="1" applyFill="1" applyBorder="1" applyAlignment="1" applyProtection="1">
      <alignment horizontal="center" vertical="center" wrapText="1"/>
      <protection hidden="1"/>
    </xf>
    <xf numFmtId="164" fontId="9" fillId="3" borderId="1" xfId="0" applyFont="1" applyFill="1" applyBorder="1" applyAlignment="1">
      <alignment horizontal="justify" vertical="center"/>
    </xf>
    <xf numFmtId="166" fontId="8" fillId="3" borderId="1" xfId="20" applyNumberFormat="1" applyFont="1" applyFill="1" applyBorder="1" applyAlignment="1" applyProtection="1">
      <alignment horizontal="center" vertical="center"/>
      <protection hidden="1"/>
    </xf>
    <xf numFmtId="168" fontId="8" fillId="3" borderId="1" xfId="20" applyNumberFormat="1" applyFont="1" applyFill="1" applyBorder="1" applyAlignment="1" applyProtection="1">
      <alignment horizontal="center" vertical="center"/>
      <protection hidden="1"/>
    </xf>
    <xf numFmtId="167" fontId="8" fillId="3" borderId="1" xfId="20" applyNumberFormat="1" applyFont="1" applyFill="1" applyBorder="1" applyAlignment="1" applyProtection="1">
      <alignment horizontal="center" vertical="center"/>
      <protection hidden="1"/>
    </xf>
    <xf numFmtId="167" fontId="8" fillId="3" borderId="1" xfId="20" applyNumberFormat="1" applyFont="1" applyFill="1" applyBorder="1" applyAlignment="1" applyProtection="1">
      <alignment horizontal="right" vertical="center"/>
      <protection hidden="1"/>
    </xf>
    <xf numFmtId="165" fontId="8" fillId="3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1" xfId="0" applyFont="1" applyBorder="1" applyAlignment="1">
      <alignment horizontal="justify" vertical="center"/>
    </xf>
    <xf numFmtId="164" fontId="9" fillId="12" borderId="1" xfId="20" applyNumberFormat="1" applyFont="1" applyFill="1" applyBorder="1" applyAlignment="1" applyProtection="1">
      <alignment horizontal="left" vertical="center" wrapText="1"/>
      <protection hidden="1"/>
    </xf>
    <xf numFmtId="166" fontId="9" fillId="12" borderId="1" xfId="20" applyNumberFormat="1" applyFont="1" applyFill="1" applyBorder="1" applyAlignment="1" applyProtection="1">
      <alignment horizontal="center" vertical="center"/>
      <protection hidden="1"/>
    </xf>
    <xf numFmtId="168" fontId="9" fillId="12" borderId="1" xfId="20" applyNumberFormat="1" applyFont="1" applyFill="1" applyBorder="1" applyAlignment="1" applyProtection="1">
      <alignment horizontal="center" vertical="center"/>
      <protection hidden="1"/>
    </xf>
    <xf numFmtId="167" fontId="9" fillId="12" borderId="1" xfId="20" applyNumberFormat="1" applyFont="1" applyFill="1" applyBorder="1" applyAlignment="1" applyProtection="1">
      <alignment horizontal="center" vertical="center"/>
      <protection hidden="1"/>
    </xf>
    <xf numFmtId="165" fontId="9" fillId="12" borderId="1" xfId="20" applyNumberFormat="1" applyFont="1" applyFill="1" applyBorder="1" applyAlignment="1" applyProtection="1">
      <alignment horizontal="center" vertical="center"/>
      <protection hidden="1"/>
    </xf>
    <xf numFmtId="165" fontId="8" fillId="0" borderId="1" xfId="20" applyNumberFormat="1" applyFont="1" applyFill="1" applyBorder="1" applyAlignment="1" applyProtection="1">
      <alignment horizontal="center" vertical="center"/>
      <protection hidden="1" locked="0"/>
    </xf>
    <xf numFmtId="164" fontId="11" fillId="0" borderId="2" xfId="20" applyNumberFormat="1" applyFont="1" applyFill="1" applyBorder="1" applyAlignment="1" applyProtection="1">
      <alignment horizontal="center" vertical="center"/>
      <protection hidden="1"/>
    </xf>
    <xf numFmtId="164" fontId="22" fillId="0" borderId="0" xfId="20" applyFont="1" applyFill="1" applyProtection="1">
      <alignment/>
      <protection hidden="1"/>
    </xf>
    <xf numFmtId="164" fontId="22" fillId="0" borderId="1" xfId="20" applyFont="1" applyFill="1" applyBorder="1" applyProtection="1">
      <alignment/>
      <protection hidden="1"/>
    </xf>
    <xf numFmtId="164" fontId="22" fillId="0" borderId="2" xfId="20" applyFont="1" applyFill="1" applyBorder="1" applyProtection="1">
      <alignment/>
      <protection hidden="1"/>
    </xf>
    <xf numFmtId="164" fontId="15" fillId="2" borderId="1" xfId="20" applyFont="1" applyFill="1" applyBorder="1" applyAlignment="1" applyProtection="1">
      <alignment vertical="center"/>
      <protection hidden="1"/>
    </xf>
    <xf numFmtId="166" fontId="15" fillId="2" borderId="1" xfId="20" applyNumberFormat="1" applyFont="1" applyFill="1" applyBorder="1" applyAlignment="1" applyProtection="1">
      <alignment horizontal="center" vertical="center"/>
      <protection hidden="1"/>
    </xf>
    <xf numFmtId="171" fontId="15" fillId="2" borderId="1" xfId="20" applyNumberFormat="1" applyFont="1" applyFill="1" applyBorder="1" applyAlignment="1" applyProtection="1">
      <alignment vertical="center"/>
      <protection hidden="1"/>
    </xf>
    <xf numFmtId="164" fontId="1" fillId="0" borderId="0" xfId="20" applyFont="1" applyFill="1" applyBorder="1" applyProtection="1">
      <alignment/>
      <protection hidden="1"/>
    </xf>
    <xf numFmtId="164" fontId="15" fillId="9" borderId="1" xfId="20" applyFont="1" applyFill="1" applyBorder="1" applyAlignment="1" applyProtection="1">
      <alignment vertical="center"/>
      <protection hidden="1"/>
    </xf>
    <xf numFmtId="166" fontId="8" fillId="9" borderId="1" xfId="20" applyNumberFormat="1" applyFont="1" applyFill="1" applyBorder="1" applyAlignment="1" applyProtection="1">
      <alignment horizontal="center" vertical="center"/>
      <protection hidden="1"/>
    </xf>
    <xf numFmtId="164" fontId="8" fillId="9" borderId="1" xfId="20" applyFont="1" applyFill="1" applyBorder="1" applyAlignment="1" applyProtection="1">
      <alignment vertical="center"/>
      <protection hidden="1"/>
    </xf>
    <xf numFmtId="167" fontId="15" fillId="9" borderId="1" xfId="20" applyNumberFormat="1" applyFont="1" applyFill="1" applyBorder="1" applyAlignment="1" applyProtection="1">
      <alignment vertical="center"/>
      <protection hidden="1" locked="0"/>
    </xf>
    <xf numFmtId="165" fontId="15" fillId="9" borderId="1" xfId="20" applyNumberFormat="1" applyFont="1" applyFill="1" applyBorder="1" applyAlignment="1" applyProtection="1">
      <alignment horizontal="center" vertical="center"/>
      <protection hidden="1" locked="0"/>
    </xf>
    <xf numFmtId="167" fontId="16" fillId="11" borderId="1" xfId="20" applyNumberFormat="1" applyFont="1" applyFill="1" applyBorder="1" applyAlignment="1" applyProtection="1">
      <alignment horizontal="left" vertical="center" wrapText="1"/>
      <protection hidden="1"/>
    </xf>
    <xf numFmtId="164" fontId="11" fillId="0" borderId="0" xfId="20" applyFont="1" applyFill="1" applyBorder="1" applyProtection="1">
      <alignment/>
      <protection hidden="1"/>
    </xf>
    <xf numFmtId="165" fontId="15" fillId="9" borderId="1" xfId="20" applyNumberFormat="1" applyFont="1" applyFill="1" applyBorder="1" applyAlignment="1" applyProtection="1">
      <alignment vertical="center"/>
      <protection hidden="1"/>
    </xf>
    <xf numFmtId="164" fontId="24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vertical="center"/>
    </xf>
    <xf numFmtId="166" fontId="3" fillId="0" borderId="0" xfId="0" applyNumberFormat="1" applyFont="1" applyAlignment="1">
      <alignment horizontal="justify" vertical="center" wrapText="1"/>
    </xf>
    <xf numFmtId="164" fontId="3" fillId="0" borderId="0" xfId="0" applyFont="1" applyAlignment="1">
      <alignment vertical="center" wrapText="1"/>
    </xf>
    <xf numFmtId="164" fontId="25" fillId="0" borderId="0" xfId="0" applyFont="1" applyAlignment="1">
      <alignment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166" fontId="5" fillId="11" borderId="1" xfId="0" applyNumberFormat="1" applyFont="1" applyFill="1" applyBorder="1" applyAlignment="1">
      <alignment horizontal="center" vertical="center" wrapText="1"/>
    </xf>
    <xf numFmtId="164" fontId="26" fillId="11" borderId="1" xfId="0" applyFont="1" applyFill="1" applyBorder="1" applyAlignment="1">
      <alignment horizontal="justify" vertical="center" wrapText="1"/>
    </xf>
    <xf numFmtId="165" fontId="5" fillId="11" borderId="1" xfId="0" applyNumberFormat="1" applyFont="1" applyFill="1" applyBorder="1" applyAlignment="1">
      <alignment vertical="center"/>
    </xf>
    <xf numFmtId="164" fontId="24" fillId="0" borderId="1" xfId="0" applyFont="1" applyBorder="1" applyAlignment="1">
      <alignment horizontal="justify" vertical="center" wrapText="1"/>
    </xf>
    <xf numFmtId="165" fontId="3" fillId="0" borderId="1" xfId="0" applyNumberFormat="1" applyFont="1" applyBorder="1" applyAlignment="1">
      <alignment vertical="center"/>
    </xf>
    <xf numFmtId="165" fontId="25" fillId="0" borderId="0" xfId="0" applyNumberFormat="1" applyFont="1" applyAlignment="1">
      <alignment/>
    </xf>
    <xf numFmtId="164" fontId="14" fillId="0" borderId="0" xfId="0" applyFont="1" applyAlignment="1">
      <alignment horizontal="left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vertical="center"/>
    </xf>
    <xf numFmtId="164" fontId="24" fillId="0" borderId="3" xfId="0" applyFont="1" applyBorder="1" applyAlignment="1">
      <alignment horizontal="justify" vertical="center" wrapText="1"/>
    </xf>
    <xf numFmtId="166" fontId="5" fillId="9" borderId="1" xfId="0" applyNumberFormat="1" applyFont="1" applyFill="1" applyBorder="1" applyAlignment="1">
      <alignment horizontal="center" vertical="center" wrapText="1"/>
    </xf>
    <xf numFmtId="164" fontId="27" fillId="9" borderId="1" xfId="0" applyFont="1" applyFill="1" applyBorder="1" applyAlignment="1">
      <alignment horizontal="justify" vertical="center" wrapText="1"/>
    </xf>
    <xf numFmtId="165" fontId="5" fillId="9" borderId="1" xfId="0" applyNumberFormat="1" applyFont="1" applyFill="1" applyBorder="1" applyAlignment="1">
      <alignment vertical="center"/>
    </xf>
    <xf numFmtId="166" fontId="3" fillId="8" borderId="1" xfId="0" applyNumberFormat="1" applyFont="1" applyFill="1" applyBorder="1" applyAlignment="1">
      <alignment horizontal="center" vertical="center" wrapText="1"/>
    </xf>
    <xf numFmtId="164" fontId="28" fillId="8" borderId="1" xfId="0" applyFont="1" applyFill="1" applyBorder="1" applyAlignment="1">
      <alignment horizontal="justify" vertical="center" wrapText="1"/>
    </xf>
    <xf numFmtId="165" fontId="3" fillId="8" borderId="1" xfId="0" applyNumberFormat="1" applyFont="1" applyFill="1" applyBorder="1" applyAlignment="1">
      <alignment vertical="center"/>
    </xf>
    <xf numFmtId="164" fontId="26" fillId="9" borderId="1" xfId="0" applyFont="1" applyFill="1" applyBorder="1" applyAlignment="1">
      <alignment horizontal="justify" vertical="center" wrapText="1"/>
    </xf>
    <xf numFmtId="165" fontId="3" fillId="9" borderId="1" xfId="0" applyNumberFormat="1" applyFont="1" applyFill="1" applyBorder="1" applyAlignment="1">
      <alignment vertical="center"/>
    </xf>
    <xf numFmtId="164" fontId="24" fillId="0" borderId="0" xfId="0" applyFont="1" applyBorder="1" applyAlignment="1">
      <alignment horizontal="justify" vertical="center" wrapText="1"/>
    </xf>
    <xf numFmtId="164" fontId="29" fillId="9" borderId="0" xfId="0" applyFont="1" applyFill="1" applyAlignment="1">
      <alignment/>
    </xf>
    <xf numFmtId="164" fontId="30" fillId="0" borderId="0" xfId="0" applyFont="1" applyAlignment="1">
      <alignment/>
    </xf>
    <xf numFmtId="166" fontId="26" fillId="9" borderId="1" xfId="0" applyNumberFormat="1" applyFont="1" applyFill="1" applyBorder="1" applyAlignment="1">
      <alignment horizontal="left" vertical="center" wrapText="1"/>
    </xf>
    <xf numFmtId="164" fontId="5" fillId="9" borderId="1" xfId="0" applyFont="1" applyFill="1" applyBorder="1" applyAlignment="1">
      <alignment horizontal="left" vertical="center"/>
    </xf>
    <xf numFmtId="164" fontId="5" fillId="6" borderId="1" xfId="0" applyFont="1" applyFill="1" applyBorder="1" applyAlignment="1">
      <alignment horizontal="left" vertical="center"/>
    </xf>
    <xf numFmtId="165" fontId="5" fillId="6" borderId="1" xfId="0" applyNumberFormat="1" applyFont="1" applyFill="1" applyBorder="1" applyAlignment="1">
      <alignment vertical="center"/>
    </xf>
    <xf numFmtId="166" fontId="11" fillId="0" borderId="0" xfId="0" applyNumberFormat="1" applyFont="1" applyAlignment="1">
      <alignment vertical="center"/>
    </xf>
    <xf numFmtId="164" fontId="11" fillId="0" borderId="0" xfId="0" applyFont="1" applyAlignment="1">
      <alignment vertical="center" wrapText="1"/>
    </xf>
    <xf numFmtId="172" fontId="11" fillId="0" borderId="0" xfId="0" applyNumberFormat="1" applyFont="1" applyAlignment="1">
      <alignment vertical="center"/>
    </xf>
    <xf numFmtId="164" fontId="11" fillId="0" borderId="0" xfId="0" applyFont="1" applyAlignment="1">
      <alignment vertical="center"/>
    </xf>
    <xf numFmtId="166" fontId="11" fillId="0" borderId="0" xfId="0" applyNumberFormat="1" applyFont="1" applyAlignment="1">
      <alignment horizontal="justify" vertical="center" wrapText="1"/>
    </xf>
    <xf numFmtId="172" fontId="12" fillId="0" borderId="0" xfId="0" applyNumberFormat="1" applyFont="1" applyAlignment="1">
      <alignment horizontal="right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70" fontId="14" fillId="0" borderId="1" xfId="0" applyNumberFormat="1" applyFont="1" applyBorder="1" applyAlignment="1">
      <alignment horizontal="center" vertical="center" wrapText="1"/>
    </xf>
    <xf numFmtId="170" fontId="14" fillId="0" borderId="0" xfId="0" applyNumberFormat="1" applyFont="1" applyBorder="1" applyAlignment="1">
      <alignment horizontal="center" vertical="center" wrapText="1"/>
    </xf>
    <xf numFmtId="170" fontId="10" fillId="0" borderId="0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6" fontId="10" fillId="11" borderId="1" xfId="0" applyNumberFormat="1" applyFont="1" applyFill="1" applyBorder="1" applyAlignment="1">
      <alignment horizontal="center" vertical="center" wrapText="1"/>
    </xf>
    <xf numFmtId="164" fontId="10" fillId="11" borderId="1" xfId="0" applyFont="1" applyFill="1" applyBorder="1" applyAlignment="1">
      <alignment horizontal="justify" vertical="center" wrapText="1"/>
    </xf>
    <xf numFmtId="172" fontId="10" fillId="11" borderId="1" xfId="0" applyNumberFormat="1" applyFont="1" applyFill="1" applyBorder="1" applyAlignment="1">
      <alignment vertical="center"/>
    </xf>
    <xf numFmtId="172" fontId="10" fillId="8" borderId="0" xfId="0" applyNumberFormat="1" applyFont="1" applyFill="1" applyBorder="1" applyAlignment="1">
      <alignment vertical="center"/>
    </xf>
    <xf numFmtId="164" fontId="10" fillId="8" borderId="0" xfId="0" applyFont="1" applyFill="1" applyBorder="1" applyAlignment="1">
      <alignment vertical="center"/>
    </xf>
    <xf numFmtId="164" fontId="10" fillId="0" borderId="0" xfId="0" applyFont="1" applyAlignment="1">
      <alignment vertical="center"/>
    </xf>
    <xf numFmtId="164" fontId="3" fillId="0" borderId="1" xfId="0" applyFont="1" applyBorder="1" applyAlignment="1">
      <alignment horizontal="justify" vertical="center" wrapText="1"/>
    </xf>
    <xf numFmtId="172" fontId="3" fillId="0" borderId="1" xfId="0" applyNumberFormat="1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justify" vertical="center" wrapText="1"/>
    </xf>
    <xf numFmtId="172" fontId="3" fillId="0" borderId="1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3" fillId="0" borderId="0" xfId="0" applyFont="1" applyFill="1" applyAlignment="1">
      <alignment vertical="center"/>
    </xf>
    <xf numFmtId="164" fontId="31" fillId="9" borderId="1" xfId="0" applyFont="1" applyFill="1" applyBorder="1" applyAlignment="1">
      <alignment horizontal="justify" vertical="center" wrapText="1"/>
    </xf>
    <xf numFmtId="172" fontId="5" fillId="9" borderId="1" xfId="0" applyNumberFormat="1" applyFont="1" applyFill="1" applyBorder="1" applyAlignment="1">
      <alignment vertical="center"/>
    </xf>
    <xf numFmtId="172" fontId="5" fillId="8" borderId="0" xfId="0" applyNumberFormat="1" applyFont="1" applyFill="1" applyBorder="1" applyAlignment="1">
      <alignment vertical="center"/>
    </xf>
    <xf numFmtId="172" fontId="3" fillId="8" borderId="0" xfId="0" applyNumberFormat="1" applyFont="1" applyFill="1" applyBorder="1" applyAlignment="1">
      <alignment vertical="center"/>
    </xf>
    <xf numFmtId="164" fontId="3" fillId="8" borderId="0" xfId="0" applyFont="1" applyFill="1" applyBorder="1" applyAlignment="1">
      <alignment vertical="center"/>
    </xf>
    <xf numFmtId="173" fontId="5" fillId="9" borderId="1" xfId="0" applyNumberFormat="1" applyFont="1" applyFill="1" applyBorder="1" applyAlignment="1">
      <alignment vertical="center"/>
    </xf>
    <xf numFmtId="173" fontId="3" fillId="0" borderId="1" xfId="0" applyNumberFormat="1" applyFont="1" applyBorder="1" applyAlignment="1">
      <alignment vertical="center"/>
    </xf>
    <xf numFmtId="164" fontId="5" fillId="9" borderId="1" xfId="0" applyFont="1" applyFill="1" applyBorder="1" applyAlignment="1">
      <alignment horizontal="justify" vertical="center" wrapText="1"/>
    </xf>
    <xf numFmtId="166" fontId="5" fillId="9" borderId="1" xfId="0" applyNumberFormat="1" applyFont="1" applyFill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 horizontal="justify" vertical="center" wrapText="1"/>
    </xf>
    <xf numFmtId="164" fontId="5" fillId="0" borderId="2" xfId="0" applyFont="1" applyFill="1" applyBorder="1" applyAlignment="1">
      <alignment horizontal="left" vertical="center"/>
    </xf>
    <xf numFmtId="164" fontId="5" fillId="0" borderId="5" xfId="0" applyFont="1" applyFill="1" applyBorder="1" applyAlignment="1">
      <alignment horizontal="left" vertical="center"/>
    </xf>
    <xf numFmtId="172" fontId="5" fillId="0" borderId="1" xfId="0" applyNumberFormat="1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0" borderId="1" xfId="0" applyFont="1" applyFill="1" applyBorder="1" applyAlignment="1">
      <alignment horizontal="left" vertical="center" wrapText="1"/>
    </xf>
    <xf numFmtId="174" fontId="5" fillId="0" borderId="1" xfId="0" applyNumberFormat="1" applyFont="1" applyFill="1" applyBorder="1" applyAlignment="1">
      <alignment vertical="center"/>
    </xf>
    <xf numFmtId="164" fontId="5" fillId="0" borderId="5" xfId="0" applyFont="1" applyFill="1" applyBorder="1" applyAlignment="1">
      <alignment horizontal="left" vertical="center" wrapText="1"/>
    </xf>
    <xf numFmtId="164" fontId="5" fillId="4" borderId="2" xfId="0" applyFont="1" applyFill="1" applyBorder="1" applyAlignment="1">
      <alignment horizontal="left" vertical="center"/>
    </xf>
    <xf numFmtId="164" fontId="5" fillId="4" borderId="5" xfId="0" applyFont="1" applyFill="1" applyBorder="1" applyAlignment="1">
      <alignment horizontal="left" vertical="center" wrapText="1"/>
    </xf>
    <xf numFmtId="174" fontId="5" fillId="4" borderId="1" xfId="0" applyNumberFormat="1" applyFont="1" applyFill="1" applyBorder="1" applyAlignment="1">
      <alignment vertical="center"/>
    </xf>
    <xf numFmtId="172" fontId="5" fillId="4" borderId="1" xfId="0" applyNumberFormat="1" applyFont="1" applyFill="1" applyBorder="1" applyAlignment="1">
      <alignment vertical="center"/>
    </xf>
    <xf numFmtId="164" fontId="5" fillId="0" borderId="1" xfId="0" applyFont="1" applyBorder="1" applyAlignment="1">
      <alignment horizontal="left" vertical="center"/>
    </xf>
    <xf numFmtId="175" fontId="5" fillId="8" borderId="1" xfId="0" applyNumberFormat="1" applyFont="1" applyFill="1" applyBorder="1" applyAlignment="1">
      <alignment vertical="center"/>
    </xf>
    <xf numFmtId="172" fontId="5" fillId="8" borderId="1" xfId="0" applyNumberFormat="1" applyFont="1" applyFill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32" fillId="0" borderId="0" xfId="0" applyFont="1" applyFill="1" applyAlignment="1">
      <alignment wrapText="1"/>
    </xf>
    <xf numFmtId="166" fontId="32" fillId="0" borderId="0" xfId="0" applyNumberFormat="1" applyFont="1" applyFill="1" applyAlignment="1">
      <alignment horizontal="center" wrapText="1"/>
    </xf>
    <xf numFmtId="172" fontId="32" fillId="0" borderId="0" xfId="0" applyNumberFormat="1" applyFont="1" applyFill="1" applyAlignment="1">
      <alignment wrapText="1"/>
    </xf>
    <xf numFmtId="164" fontId="33" fillId="8" borderId="0" xfId="0" applyFont="1" applyFill="1" applyAlignment="1">
      <alignment wrapText="1"/>
    </xf>
    <xf numFmtId="164" fontId="32" fillId="8" borderId="0" xfId="0" applyFont="1" applyFill="1" applyAlignment="1">
      <alignment wrapText="1"/>
    </xf>
    <xf numFmtId="164" fontId="14" fillId="0" borderId="0" xfId="0" applyFont="1" applyAlignment="1">
      <alignment horizontal="right" vertical="center" wrapText="1"/>
    </xf>
    <xf numFmtId="164" fontId="14" fillId="0" borderId="0" xfId="0" applyFont="1" applyFill="1" applyAlignment="1">
      <alignment horizontal="right" vertical="center" wrapText="1"/>
    </xf>
    <xf numFmtId="172" fontId="14" fillId="0" borderId="0" xfId="0" applyNumberFormat="1" applyFont="1" applyFill="1" applyBorder="1" applyAlignment="1">
      <alignment horizontal="right" vertical="center"/>
    </xf>
    <xf numFmtId="164" fontId="11" fillId="8" borderId="0" xfId="0" applyFont="1" applyFill="1" applyAlignment="1">
      <alignment vertical="center" wrapText="1"/>
    </xf>
    <xf numFmtId="164" fontId="11" fillId="0" borderId="0" xfId="0" applyFont="1" applyFill="1" applyAlignment="1">
      <alignment vertical="center" wrapText="1"/>
    </xf>
    <xf numFmtId="164" fontId="14" fillId="0" borderId="0" xfId="0" applyFont="1" applyBorder="1" applyAlignment="1">
      <alignment horizontal="right" vertical="center" wrapText="1"/>
    </xf>
    <xf numFmtId="164" fontId="11" fillId="0" borderId="0" xfId="0" applyFont="1" applyBorder="1" applyAlignment="1">
      <alignment vertical="center" wrapText="1"/>
    </xf>
    <xf numFmtId="164" fontId="34" fillId="8" borderId="0" xfId="0" applyFont="1" applyFill="1" applyAlignment="1">
      <alignment vertical="center" wrapText="1"/>
    </xf>
    <xf numFmtId="164" fontId="35" fillId="0" borderId="0" xfId="0" applyFont="1" applyFill="1" applyBorder="1" applyAlignment="1">
      <alignment horizontal="center" wrapText="1"/>
    </xf>
    <xf numFmtId="164" fontId="36" fillId="0" borderId="1" xfId="0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64" fontId="36" fillId="8" borderId="0" xfId="0" applyFont="1" applyFill="1" applyAlignment="1">
      <alignment horizontal="center" vertical="center" wrapText="1"/>
    </xf>
    <xf numFmtId="164" fontId="36" fillId="0" borderId="0" xfId="0" applyFont="1" applyFill="1" applyAlignment="1">
      <alignment horizontal="center" vertical="center" wrapText="1"/>
    </xf>
    <xf numFmtId="164" fontId="37" fillId="0" borderId="1" xfId="0" applyFont="1" applyFill="1" applyBorder="1" applyAlignment="1">
      <alignment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2" fontId="37" fillId="0" borderId="1" xfId="0" applyNumberFormat="1" applyFont="1" applyFill="1" applyBorder="1" applyAlignment="1">
      <alignment vertical="center" wrapText="1"/>
    </xf>
    <xf numFmtId="170" fontId="37" fillId="0" borderId="1" xfId="0" applyNumberFormat="1" applyFont="1" applyFill="1" applyBorder="1" applyAlignment="1">
      <alignment vertical="center" wrapText="1"/>
    </xf>
    <xf numFmtId="164" fontId="37" fillId="8" borderId="0" xfId="0" applyFont="1" applyFill="1" applyAlignment="1">
      <alignment wrapText="1"/>
    </xf>
    <xf numFmtId="164" fontId="37" fillId="0" borderId="0" xfId="0" applyFont="1" applyFill="1" applyAlignment="1">
      <alignment wrapText="1"/>
    </xf>
    <xf numFmtId="164" fontId="5" fillId="9" borderId="1" xfId="0" applyFont="1" applyFill="1" applyBorder="1" applyAlignment="1">
      <alignment horizontal="left" vertical="center" wrapText="1"/>
    </xf>
    <xf numFmtId="166" fontId="37" fillId="9" borderId="1" xfId="0" applyNumberFormat="1" applyFont="1" applyFill="1" applyBorder="1" applyAlignment="1">
      <alignment horizontal="center" vertical="center" wrapText="1"/>
    </xf>
    <xf numFmtId="172" fontId="37" fillId="9" borderId="1" xfId="0" applyNumberFormat="1" applyFont="1" applyFill="1" applyBorder="1" applyAlignment="1">
      <alignment vertical="center" wrapText="1"/>
    </xf>
    <xf numFmtId="164" fontId="37" fillId="9" borderId="0" xfId="0" applyFont="1" applyFill="1" applyAlignment="1">
      <alignment wrapText="1"/>
    </xf>
    <xf numFmtId="164" fontId="3" fillId="0" borderId="1" xfId="0" applyFont="1" applyFill="1" applyBorder="1" applyAlignment="1">
      <alignment horizontal="left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172" fontId="36" fillId="0" borderId="1" xfId="0" applyNumberFormat="1" applyFont="1" applyFill="1" applyBorder="1" applyAlignment="1">
      <alignment vertical="center" wrapText="1"/>
    </xf>
    <xf numFmtId="164" fontId="36" fillId="8" borderId="0" xfId="0" applyFont="1" applyFill="1" applyAlignment="1">
      <alignment wrapText="1"/>
    </xf>
    <xf numFmtId="164" fontId="36" fillId="0" borderId="0" xfId="0" applyFont="1" applyFill="1" applyAlignment="1">
      <alignment wrapText="1"/>
    </xf>
    <xf numFmtId="164" fontId="7" fillId="0" borderId="1" xfId="0" applyFont="1" applyFill="1" applyBorder="1" applyAlignment="1">
      <alignment horizontal="left" vertical="center" wrapText="1"/>
    </xf>
    <xf numFmtId="166" fontId="39" fillId="0" borderId="1" xfId="0" applyNumberFormat="1" applyFont="1" applyFill="1" applyBorder="1" applyAlignment="1">
      <alignment horizontal="center" vertical="center" wrapText="1"/>
    </xf>
    <xf numFmtId="166" fontId="40" fillId="0" borderId="1" xfId="0" applyNumberFormat="1" applyFont="1" applyFill="1" applyBorder="1" applyAlignment="1">
      <alignment horizontal="center" vertical="center" wrapText="1"/>
    </xf>
    <xf numFmtId="172" fontId="39" fillId="0" borderId="1" xfId="0" applyNumberFormat="1" applyFont="1" applyFill="1" applyBorder="1" applyAlignment="1">
      <alignment vertical="center" wrapText="1"/>
    </xf>
    <xf numFmtId="164" fontId="39" fillId="8" borderId="0" xfId="0" applyFont="1" applyFill="1" applyAlignment="1">
      <alignment wrapText="1"/>
    </xf>
    <xf numFmtId="164" fontId="39" fillId="0" borderId="0" xfId="0" applyFont="1" applyFill="1" applyAlignment="1">
      <alignment wrapText="1"/>
    </xf>
    <xf numFmtId="166" fontId="41" fillId="9" borderId="1" xfId="0" applyNumberFormat="1" applyFont="1" applyFill="1" applyBorder="1" applyAlignment="1">
      <alignment horizontal="center" vertical="center" wrapText="1"/>
    </xf>
    <xf numFmtId="166" fontId="42" fillId="9" borderId="1" xfId="0" applyNumberFormat="1" applyFont="1" applyFill="1" applyBorder="1" applyAlignment="1">
      <alignment horizontal="center" vertical="center" wrapText="1"/>
    </xf>
    <xf numFmtId="172" fontId="41" fillId="9" borderId="1" xfId="0" applyNumberFormat="1" applyFont="1" applyFill="1" applyBorder="1" applyAlignment="1">
      <alignment vertical="center" wrapText="1"/>
    </xf>
    <xf numFmtId="164" fontId="41" fillId="8" borderId="0" xfId="0" applyFont="1" applyFill="1" applyAlignment="1">
      <alignment wrapText="1"/>
    </xf>
    <xf numFmtId="164" fontId="41" fillId="0" borderId="0" xfId="0" applyFont="1" applyFill="1" applyAlignment="1">
      <alignment wrapText="1"/>
    </xf>
    <xf numFmtId="164" fontId="41" fillId="9" borderId="0" xfId="0" applyFont="1" applyFill="1" applyAlignment="1">
      <alignment wrapText="1"/>
    </xf>
    <xf numFmtId="164" fontId="5" fillId="9" borderId="1" xfId="0" applyFont="1" applyFill="1" applyBorder="1" applyAlignment="1">
      <alignment vertical="center" wrapText="1"/>
    </xf>
    <xf numFmtId="172" fontId="40" fillId="0" borderId="1" xfId="0" applyNumberFormat="1" applyFont="1" applyFill="1" applyBorder="1" applyAlignment="1">
      <alignment vertical="center" wrapText="1"/>
    </xf>
    <xf numFmtId="166" fontId="39" fillId="9" borderId="1" xfId="0" applyNumberFormat="1" applyFont="1" applyFill="1" applyBorder="1" applyAlignment="1">
      <alignment horizontal="center" vertical="center" wrapText="1"/>
    </xf>
    <xf numFmtId="166" fontId="40" fillId="9" borderId="1" xfId="0" applyNumberFormat="1" applyFont="1" applyFill="1" applyBorder="1" applyAlignment="1">
      <alignment horizontal="center" vertical="center" wrapText="1"/>
    </xf>
    <xf numFmtId="164" fontId="39" fillId="9" borderId="0" xfId="0" applyFont="1" applyFill="1" applyAlignment="1">
      <alignment wrapText="1"/>
    </xf>
    <xf numFmtId="172" fontId="38" fillId="0" borderId="1" xfId="0" applyNumberFormat="1" applyFont="1" applyFill="1" applyBorder="1" applyAlignment="1">
      <alignment vertical="center" wrapText="1"/>
    </xf>
    <xf numFmtId="164" fontId="36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vertical="center" wrapText="1"/>
    </xf>
    <xf numFmtId="175" fontId="37" fillId="9" borderId="1" xfId="0" applyNumberFormat="1" applyFont="1" applyFill="1" applyBorder="1" applyAlignment="1">
      <alignment vertical="center" wrapText="1"/>
    </xf>
    <xf numFmtId="164" fontId="3" fillId="8" borderId="1" xfId="0" applyFont="1" applyFill="1" applyBorder="1" applyAlignment="1">
      <alignment horizontal="left" vertical="center" wrapText="1"/>
    </xf>
    <xf numFmtId="166" fontId="37" fillId="8" borderId="1" xfId="0" applyNumberFormat="1" applyFont="1" applyFill="1" applyBorder="1" applyAlignment="1">
      <alignment horizontal="center" vertical="center" wrapText="1"/>
    </xf>
    <xf numFmtId="166" fontId="38" fillId="8" borderId="1" xfId="0" applyNumberFormat="1" applyFont="1" applyFill="1" applyBorder="1" applyAlignment="1">
      <alignment horizontal="center" vertical="center" wrapText="1"/>
    </xf>
    <xf numFmtId="172" fontId="38" fillId="8" borderId="1" xfId="0" applyNumberFormat="1" applyFont="1" applyFill="1" applyBorder="1" applyAlignment="1">
      <alignment vertical="center" wrapText="1"/>
    </xf>
    <xf numFmtId="164" fontId="7" fillId="8" borderId="1" xfId="0" applyFont="1" applyFill="1" applyBorder="1" applyAlignment="1">
      <alignment horizontal="left" vertical="center" wrapText="1"/>
    </xf>
    <xf numFmtId="166" fontId="40" fillId="8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center" wrapText="1"/>
    </xf>
    <xf numFmtId="166" fontId="41" fillId="0" borderId="1" xfId="0" applyNumberFormat="1" applyFont="1" applyFill="1" applyBorder="1" applyAlignment="1">
      <alignment horizontal="center" vertical="center" wrapText="1"/>
    </xf>
    <xf numFmtId="166" fontId="42" fillId="0" borderId="1" xfId="0" applyNumberFormat="1" applyFont="1" applyFill="1" applyBorder="1" applyAlignment="1">
      <alignment horizontal="center" vertical="center" wrapText="1"/>
    </xf>
    <xf numFmtId="172" fontId="41" fillId="0" borderId="1" xfId="0" applyNumberFormat="1" applyFont="1" applyFill="1" applyBorder="1" applyAlignment="1">
      <alignment vertical="center" wrapText="1"/>
    </xf>
    <xf numFmtId="175" fontId="41" fillId="0" borderId="1" xfId="0" applyNumberFormat="1" applyFont="1" applyFill="1" applyBorder="1" applyAlignment="1">
      <alignment vertical="center" wrapText="1"/>
    </xf>
    <xf numFmtId="175" fontId="39" fillId="0" borderId="1" xfId="0" applyNumberFormat="1" applyFont="1" applyFill="1" applyBorder="1" applyAlignment="1">
      <alignment vertical="center" wrapText="1"/>
    </xf>
    <xf numFmtId="166" fontId="43" fillId="0" borderId="1" xfId="0" applyNumberFormat="1" applyFont="1" applyFill="1" applyBorder="1" applyAlignment="1">
      <alignment horizontal="center" vertical="center" wrapText="1"/>
    </xf>
    <xf numFmtId="166" fontId="44" fillId="0" borderId="1" xfId="0" applyNumberFormat="1" applyFont="1" applyFill="1" applyBorder="1" applyAlignment="1">
      <alignment horizontal="center" vertical="center" wrapText="1"/>
    </xf>
    <xf numFmtId="164" fontId="6" fillId="9" borderId="1" xfId="0" applyFont="1" applyFill="1" applyBorder="1" applyAlignment="1">
      <alignment horizontal="left" vertical="center" wrapText="1"/>
    </xf>
    <xf numFmtId="172" fontId="42" fillId="9" borderId="1" xfId="0" applyNumberFormat="1" applyFont="1" applyFill="1" applyBorder="1" applyAlignment="1">
      <alignment vertical="center" wrapText="1"/>
    </xf>
    <xf numFmtId="166" fontId="41" fillId="8" borderId="1" xfId="0" applyNumberFormat="1" applyFont="1" applyFill="1" applyBorder="1" applyAlignment="1">
      <alignment horizontal="center" vertical="center" wrapText="1"/>
    </xf>
    <xf numFmtId="166" fontId="42" fillId="8" borderId="1" xfId="0" applyNumberFormat="1" applyFont="1" applyFill="1" applyBorder="1" applyAlignment="1">
      <alignment horizontal="center" vertical="center" wrapText="1"/>
    </xf>
    <xf numFmtId="172" fontId="40" fillId="8" borderId="1" xfId="0" applyNumberFormat="1" applyFont="1" applyFill="1" applyBorder="1" applyAlignment="1">
      <alignment vertical="center" wrapText="1"/>
    </xf>
    <xf numFmtId="172" fontId="42" fillId="0" borderId="1" xfId="0" applyNumberFormat="1" applyFont="1" applyFill="1" applyBorder="1" applyAlignment="1">
      <alignment vertical="center" wrapText="1"/>
    </xf>
    <xf numFmtId="164" fontId="37" fillId="7" borderId="1" xfId="0" applyFont="1" applyFill="1" applyBorder="1" applyAlignment="1">
      <alignment vertical="center" wrapText="1"/>
    </xf>
    <xf numFmtId="166" fontId="37" fillId="7" borderId="1" xfId="0" applyNumberFormat="1" applyFont="1" applyFill="1" applyBorder="1" applyAlignment="1">
      <alignment horizontal="center" vertical="center" wrapText="1"/>
    </xf>
    <xf numFmtId="173" fontId="37" fillId="7" borderId="1" xfId="0" applyNumberFormat="1" applyFont="1" applyFill="1" applyBorder="1" applyAlignment="1">
      <alignment vertical="center" wrapText="1"/>
    </xf>
    <xf numFmtId="170" fontId="37" fillId="7" borderId="1" xfId="0" applyNumberFormat="1" applyFont="1" applyFill="1" applyBorder="1" applyAlignment="1">
      <alignment vertical="center" wrapText="1"/>
    </xf>
    <xf numFmtId="172" fontId="37" fillId="7" borderId="1" xfId="0" applyNumberFormat="1" applyFont="1" applyFill="1" applyBorder="1" applyAlignment="1">
      <alignment vertical="center" wrapText="1"/>
    </xf>
    <xf numFmtId="164" fontId="5" fillId="0" borderId="4" xfId="0" applyFont="1" applyFill="1" applyBorder="1" applyAlignment="1">
      <alignment horizontal="left" vertical="center" wrapText="1"/>
    </xf>
    <xf numFmtId="166" fontId="35" fillId="8" borderId="4" xfId="0" applyNumberFormat="1" applyFont="1" applyFill="1" applyBorder="1" applyAlignment="1">
      <alignment horizontal="center" wrapText="1"/>
    </xf>
    <xf numFmtId="166" fontId="35" fillId="8" borderId="1" xfId="0" applyNumberFormat="1" applyFont="1" applyFill="1" applyBorder="1" applyAlignment="1">
      <alignment horizontal="center" wrapText="1"/>
    </xf>
    <xf numFmtId="174" fontId="35" fillId="8" borderId="1" xfId="0" applyNumberFormat="1" applyFont="1" applyFill="1" applyBorder="1" applyAlignment="1">
      <alignment wrapText="1"/>
    </xf>
    <xf numFmtId="172" fontId="35" fillId="8" borderId="1" xfId="0" applyNumberFormat="1" applyFont="1" applyFill="1" applyBorder="1" applyAlignment="1">
      <alignment wrapText="1"/>
    </xf>
    <xf numFmtId="164" fontId="35" fillId="8" borderId="0" xfId="0" applyFont="1" applyFill="1" applyAlignment="1">
      <alignment wrapText="1"/>
    </xf>
    <xf numFmtId="164" fontId="35" fillId="0" borderId="0" xfId="0" applyFont="1" applyFill="1" applyAlignment="1">
      <alignment wrapText="1"/>
    </xf>
    <xf numFmtId="164" fontId="5" fillId="0" borderId="1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vertical="center" wrapText="1"/>
    </xf>
    <xf numFmtId="166" fontId="35" fillId="8" borderId="5" xfId="0" applyNumberFormat="1" applyFont="1" applyFill="1" applyBorder="1" applyAlignment="1">
      <alignment horizontal="center" wrapText="1"/>
    </xf>
    <xf numFmtId="164" fontId="35" fillId="4" borderId="3" xfId="0" applyFont="1" applyFill="1" applyBorder="1" applyAlignment="1">
      <alignment wrapText="1"/>
    </xf>
    <xf numFmtId="166" fontId="35" fillId="4" borderId="3" xfId="0" applyNumberFormat="1" applyFont="1" applyFill="1" applyBorder="1" applyAlignment="1">
      <alignment horizontal="center" wrapText="1"/>
    </xf>
    <xf numFmtId="166" fontId="35" fillId="4" borderId="1" xfId="0" applyNumberFormat="1" applyFont="1" applyFill="1" applyBorder="1" applyAlignment="1">
      <alignment horizontal="center" wrapText="1"/>
    </xf>
    <xf numFmtId="174" fontId="35" fillId="4" borderId="1" xfId="0" applyNumberFormat="1" applyFont="1" applyFill="1" applyBorder="1" applyAlignment="1">
      <alignment wrapText="1"/>
    </xf>
    <xf numFmtId="172" fontId="35" fillId="4" borderId="1" xfId="0" applyNumberFormat="1" applyFont="1" applyFill="1" applyBorder="1" applyAlignment="1">
      <alignment wrapText="1"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64" fontId="0" fillId="4" borderId="1" xfId="0" applyFill="1" applyBorder="1" applyAlignment="1">
      <alignment/>
    </xf>
    <xf numFmtId="164" fontId="0" fillId="4" borderId="1" xfId="0" applyFont="1" applyFill="1" applyBorder="1" applyAlignment="1">
      <alignment wrapText="1"/>
    </xf>
    <xf numFmtId="165" fontId="0" fillId="4" borderId="1" xfId="0" applyNumberFormat="1" applyFill="1" applyBorder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34"/>
  <sheetViews>
    <sheetView zoomScaleSheetLayoutView="85" workbookViewId="0" topLeftCell="A1">
      <selection activeCell="C3" sqref="C3"/>
    </sheetView>
  </sheetViews>
  <sheetFormatPr defaultColWidth="9.00390625" defaultRowHeight="12.75"/>
  <cols>
    <col min="1" max="1" width="32.00390625" style="1" customWidth="1"/>
    <col min="2" max="2" width="54.00390625" style="1" customWidth="1"/>
    <col min="3" max="3" width="31.25390625" style="1" customWidth="1"/>
  </cols>
  <sheetData>
    <row r="1" ht="12.75">
      <c r="C1" s="1" t="s">
        <v>0</v>
      </c>
    </row>
    <row r="2" ht="38.25">
      <c r="C2" s="1" t="s">
        <v>1</v>
      </c>
    </row>
    <row r="3" ht="14.25">
      <c r="C3" s="1" t="s">
        <v>2</v>
      </c>
    </row>
    <row r="4" spans="1:3" ht="43.5" customHeight="1">
      <c r="A4" s="2" t="s">
        <v>3</v>
      </c>
      <c r="B4" s="2"/>
      <c r="C4" s="2"/>
    </row>
    <row r="5" spans="1:3" ht="25.5">
      <c r="A5" s="3" t="s">
        <v>4</v>
      </c>
      <c r="B5" s="3" t="s">
        <v>5</v>
      </c>
      <c r="C5" s="3">
        <v>2023</v>
      </c>
    </row>
    <row r="6" spans="1:3" ht="12.75">
      <c r="A6" s="4" t="s">
        <v>6</v>
      </c>
      <c r="B6" s="4" t="s">
        <v>7</v>
      </c>
      <c r="C6" s="5">
        <f>C7+C9+C11+C14+C16</f>
        <v>44319620</v>
      </c>
    </row>
    <row r="7" spans="1:3" ht="12.75">
      <c r="A7" s="6" t="s">
        <v>8</v>
      </c>
      <c r="B7" s="6" t="s">
        <v>9</v>
      </c>
      <c r="C7" s="7">
        <f>C8</f>
        <v>4920000</v>
      </c>
    </row>
    <row r="8" spans="1:3" ht="12.75">
      <c r="A8" s="3" t="s">
        <v>10</v>
      </c>
      <c r="B8" s="3" t="s">
        <v>11</v>
      </c>
      <c r="C8" s="8">
        <v>4920000</v>
      </c>
    </row>
    <row r="9" spans="1:3" ht="38.25">
      <c r="A9" s="6" t="s">
        <v>12</v>
      </c>
      <c r="B9" s="6" t="s">
        <v>13</v>
      </c>
      <c r="C9" s="7">
        <f>C10</f>
        <v>2227620</v>
      </c>
    </row>
    <row r="10" spans="1:3" ht="25.5">
      <c r="A10" s="3" t="s">
        <v>14</v>
      </c>
      <c r="B10" s="3" t="s">
        <v>15</v>
      </c>
      <c r="C10" s="8">
        <v>2227620</v>
      </c>
    </row>
    <row r="11" spans="1:3" ht="12.75">
      <c r="A11" s="6" t="s">
        <v>16</v>
      </c>
      <c r="B11" s="6" t="s">
        <v>17</v>
      </c>
      <c r="C11" s="7">
        <f>C12+C13</f>
        <v>36946000</v>
      </c>
    </row>
    <row r="12" spans="1:3" ht="12.75">
      <c r="A12" s="3" t="s">
        <v>18</v>
      </c>
      <c r="B12" s="3" t="s">
        <v>19</v>
      </c>
      <c r="C12" s="8">
        <v>5396000</v>
      </c>
    </row>
    <row r="13" spans="1:3" ht="12.75">
      <c r="A13" s="3" t="s">
        <v>20</v>
      </c>
      <c r="B13" s="3" t="s">
        <v>21</v>
      </c>
      <c r="C13" s="8">
        <v>31550000</v>
      </c>
    </row>
    <row r="14" spans="1:3" ht="12.75">
      <c r="A14" s="6" t="s">
        <v>22</v>
      </c>
      <c r="B14" s="6" t="s">
        <v>23</v>
      </c>
      <c r="C14" s="7">
        <f>C15</f>
        <v>10000</v>
      </c>
    </row>
    <row r="15" spans="1:3" ht="63.75">
      <c r="A15" s="3" t="s">
        <v>24</v>
      </c>
      <c r="B15" s="3" t="s">
        <v>25</v>
      </c>
      <c r="C15" s="8">
        <v>10000</v>
      </c>
    </row>
    <row r="16" spans="1:3" ht="38.25">
      <c r="A16" s="6" t="s">
        <v>26</v>
      </c>
      <c r="B16" s="6" t="s">
        <v>27</v>
      </c>
      <c r="C16" s="7">
        <f>C17</f>
        <v>216000</v>
      </c>
    </row>
    <row r="17" spans="1:3" ht="63.75">
      <c r="A17" s="3" t="s">
        <v>28</v>
      </c>
      <c r="B17" s="3" t="s">
        <v>29</v>
      </c>
      <c r="C17" s="8">
        <v>216000</v>
      </c>
    </row>
    <row r="18" spans="1:3" ht="12.75">
      <c r="A18" s="4" t="s">
        <v>30</v>
      </c>
      <c r="B18" s="4" t="s">
        <v>31</v>
      </c>
      <c r="C18" s="5">
        <f>C19+C21+C27+C32</f>
        <v>13743496.57</v>
      </c>
    </row>
    <row r="19" spans="1:3" ht="25.5">
      <c r="A19" s="6" t="s">
        <v>32</v>
      </c>
      <c r="B19" s="6" t="s">
        <v>33</v>
      </c>
      <c r="C19" s="7">
        <f>C20</f>
        <v>0</v>
      </c>
    </row>
    <row r="20" spans="1:3" ht="51">
      <c r="A20" s="3" t="s">
        <v>34</v>
      </c>
      <c r="B20" s="3" t="s">
        <v>35</v>
      </c>
      <c r="C20" s="8"/>
    </row>
    <row r="21" spans="1:3" ht="25.5">
      <c r="A21" s="6" t="s">
        <v>36</v>
      </c>
      <c r="B21" s="6" t="s">
        <v>37</v>
      </c>
      <c r="C21" s="7">
        <f>C22+C23+C24+C25+C26</f>
        <v>11006881</v>
      </c>
    </row>
    <row r="22" spans="1:3" ht="63.75">
      <c r="A22" s="3" t="s">
        <v>38</v>
      </c>
      <c r="B22" s="3" t="s">
        <v>39</v>
      </c>
      <c r="C22" s="8">
        <v>10014685</v>
      </c>
    </row>
    <row r="23" spans="1:3" ht="63.75">
      <c r="A23" s="3" t="s">
        <v>40</v>
      </c>
      <c r="B23" s="3" t="s">
        <v>41</v>
      </c>
      <c r="C23" s="8"/>
    </row>
    <row r="24" spans="1:3" ht="51">
      <c r="A24" s="3" t="s">
        <v>42</v>
      </c>
      <c r="B24" s="3" t="s">
        <v>43</v>
      </c>
      <c r="C24" s="8"/>
    </row>
    <row r="25" spans="1:3" ht="25.5">
      <c r="A25" s="3" t="s">
        <v>44</v>
      </c>
      <c r="B25" s="3" t="s">
        <v>45</v>
      </c>
      <c r="C25" s="8"/>
    </row>
    <row r="26" spans="1:3" ht="25.5">
      <c r="A26" s="3" t="s">
        <v>46</v>
      </c>
      <c r="B26" s="3" t="s">
        <v>47</v>
      </c>
      <c r="C26" s="8">
        <v>992196</v>
      </c>
    </row>
    <row r="27" spans="1:3" ht="12.75">
      <c r="A27" s="6" t="s">
        <v>48</v>
      </c>
      <c r="B27" s="6" t="s">
        <v>49</v>
      </c>
      <c r="C27" s="7">
        <f>C28+C29+C30+C31</f>
        <v>2442673.57</v>
      </c>
    </row>
    <row r="28" spans="1:3" ht="63.75">
      <c r="A28" s="3" t="s">
        <v>50</v>
      </c>
      <c r="B28" s="3" t="s">
        <v>51</v>
      </c>
      <c r="C28" s="8">
        <v>2142673.57</v>
      </c>
    </row>
    <row r="29" spans="1:3" ht="63.75">
      <c r="A29" s="3" t="s">
        <v>50</v>
      </c>
      <c r="B29" s="3" t="s">
        <v>52</v>
      </c>
      <c r="C29" s="8">
        <v>300000</v>
      </c>
    </row>
    <row r="30" spans="1:3" ht="25.5">
      <c r="A30" s="3" t="s">
        <v>53</v>
      </c>
      <c r="B30" s="3" t="s">
        <v>54</v>
      </c>
      <c r="C30" s="8"/>
    </row>
    <row r="31" spans="1:3" ht="51">
      <c r="A31" s="3" t="s">
        <v>55</v>
      </c>
      <c r="B31" s="3" t="s">
        <v>56</v>
      </c>
      <c r="C31" s="8"/>
    </row>
    <row r="32" spans="1:3" ht="25.5">
      <c r="A32" s="6" t="s">
        <v>57</v>
      </c>
      <c r="B32" s="6" t="s">
        <v>58</v>
      </c>
      <c r="C32" s="7">
        <f>C33</f>
        <v>293942</v>
      </c>
    </row>
    <row r="33" spans="1:3" ht="51">
      <c r="A33" s="3" t="s">
        <v>59</v>
      </c>
      <c r="B33" s="3" t="s">
        <v>60</v>
      </c>
      <c r="C33" s="8">
        <v>293942</v>
      </c>
    </row>
    <row r="34" spans="1:3" ht="12.75">
      <c r="A34" s="9" t="s">
        <v>61</v>
      </c>
      <c r="B34" s="9"/>
      <c r="C34" s="10">
        <f>C6+C18</f>
        <v>58063116.57</v>
      </c>
    </row>
  </sheetData>
  <sheetProtection selectLockedCells="1" selectUnlockedCells="1"/>
  <mergeCells count="1">
    <mergeCell ref="A4:C4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3" sqref="A3"/>
    </sheetView>
  </sheetViews>
  <sheetFormatPr defaultColWidth="9.00390625" defaultRowHeight="15" customHeight="1"/>
  <cols>
    <col min="1" max="1" width="8.375" style="0" customWidth="1"/>
    <col min="2" max="2" width="41.625" style="0" customWidth="1"/>
    <col min="3" max="3" width="19.25390625" style="0" customWidth="1"/>
    <col min="4" max="4" width="19.00390625" style="0" customWidth="1"/>
    <col min="8" max="8" width="13.125" style="0" customWidth="1"/>
    <col min="10" max="10" width="10.125" style="0" customWidth="1"/>
  </cols>
  <sheetData>
    <row r="1" spans="2:4" ht="12.75" customHeight="1">
      <c r="B1" s="348" t="s">
        <v>473</v>
      </c>
      <c r="C1" s="348"/>
      <c r="D1" s="225"/>
    </row>
    <row r="2" spans="2:4" ht="12.75" customHeight="1">
      <c r="B2" s="348" t="s">
        <v>66</v>
      </c>
      <c r="C2" s="348"/>
      <c r="D2" s="225"/>
    </row>
    <row r="3" spans="1:4" ht="12.75" customHeight="1">
      <c r="A3" s="348" t="s">
        <v>474</v>
      </c>
      <c r="B3" s="348"/>
      <c r="C3" s="348"/>
      <c r="D3" s="225"/>
    </row>
    <row r="4" spans="1:3" ht="33" customHeight="1">
      <c r="A4" s="349" t="s">
        <v>475</v>
      </c>
      <c r="B4" s="349"/>
      <c r="C4" s="349"/>
    </row>
    <row r="5" spans="1:3" ht="15.75" customHeight="1">
      <c r="A5" s="350"/>
      <c r="B5" s="350"/>
      <c r="C5" s="350"/>
    </row>
    <row r="6" spans="1:3" s="353" customFormat="1" ht="15" customHeight="1">
      <c r="A6" s="351"/>
      <c r="B6" s="352"/>
      <c r="C6" s="352"/>
    </row>
    <row r="7" spans="1:4" s="353" customFormat="1" ht="75" customHeight="1">
      <c r="A7" s="354" t="s">
        <v>353</v>
      </c>
      <c r="B7" s="355" t="s">
        <v>71</v>
      </c>
      <c r="C7" s="356">
        <v>2024</v>
      </c>
      <c r="D7" s="356">
        <v>2025</v>
      </c>
    </row>
    <row r="8" spans="1:8" s="353" customFormat="1" ht="18" customHeight="1">
      <c r="A8" s="357" t="s">
        <v>354</v>
      </c>
      <c r="B8" s="358" t="s">
        <v>355</v>
      </c>
      <c r="C8" s="359">
        <f>C9+C10+C11+C12</f>
        <v>10558548.85</v>
      </c>
      <c r="D8" s="359">
        <f>D9+D10+D11+D12</f>
        <v>10558548.85</v>
      </c>
      <c r="H8" s="353" t="s">
        <v>356</v>
      </c>
    </row>
    <row r="9" spans="1:10" s="353" customFormat="1" ht="37.5" customHeight="1">
      <c r="A9" s="354" t="s">
        <v>86</v>
      </c>
      <c r="B9" s="360" t="s">
        <v>85</v>
      </c>
      <c r="C9" s="361">
        <f>'Ведомка 2024-2025'!I16</f>
        <v>2489746.9</v>
      </c>
      <c r="D9" s="361">
        <f>'Ведомка 2024-2025'!M14</f>
        <v>2489746.9</v>
      </c>
      <c r="H9" s="362">
        <v>9646000</v>
      </c>
      <c r="J9" s="362">
        <f>H9-D8+D12</f>
        <v>90451.15000000037</v>
      </c>
    </row>
    <row r="10" spans="1:8" s="353" customFormat="1" ht="61.5" customHeight="1">
      <c r="A10" s="354" t="s">
        <v>92</v>
      </c>
      <c r="B10" s="360" t="s">
        <v>91</v>
      </c>
      <c r="C10" s="361">
        <f>'Ведомка 2024-2025'!I17</f>
        <v>6965801.95</v>
      </c>
      <c r="D10" s="361">
        <f>'Ведомка 2024-2025'!M17</f>
        <v>6965801.95</v>
      </c>
      <c r="H10" s="362"/>
    </row>
    <row r="11" spans="1:4" s="353" customFormat="1" ht="15" customHeight="1">
      <c r="A11" s="364" t="s">
        <v>106</v>
      </c>
      <c r="B11" s="360" t="s">
        <v>105</v>
      </c>
      <c r="C11" s="365">
        <f>'Ведомка 2024-2025'!I23</f>
        <v>100000</v>
      </c>
      <c r="D11" s="365">
        <f>'Ведомка 2024-2025'!M23</f>
        <v>100000</v>
      </c>
    </row>
    <row r="12" spans="1:4" s="353" customFormat="1" ht="18" customHeight="1">
      <c r="A12" s="354" t="s">
        <v>110</v>
      </c>
      <c r="B12" s="366" t="s">
        <v>109</v>
      </c>
      <c r="C12" s="361">
        <f>'Ведомка 2024-2025'!I27</f>
        <v>1003000</v>
      </c>
      <c r="D12" s="361">
        <f>'Ведомка 2024-2025'!M27</f>
        <v>1003000</v>
      </c>
    </row>
    <row r="13" spans="1:4" s="353" customFormat="1" ht="21" customHeight="1">
      <c r="A13" s="367" t="s">
        <v>358</v>
      </c>
      <c r="B13" s="368" t="s">
        <v>359</v>
      </c>
      <c r="C13" s="369">
        <f>C14</f>
        <v>306888</v>
      </c>
      <c r="D13" s="369">
        <f>D14</f>
        <v>317475</v>
      </c>
    </row>
    <row r="14" spans="1:4" s="353" customFormat="1" ht="27.75" customHeight="1">
      <c r="A14" s="354" t="s">
        <v>133</v>
      </c>
      <c r="B14" s="360" t="s">
        <v>360</v>
      </c>
      <c r="C14" s="361">
        <f>'Ведомка 2024-2025'!I45</f>
        <v>306888</v>
      </c>
      <c r="D14" s="361">
        <f>'Ведомка 2024-2025'!M45</f>
        <v>317475</v>
      </c>
    </row>
    <row r="15" spans="1:4" s="353" customFormat="1" ht="27.75" customHeight="1">
      <c r="A15" s="367" t="s">
        <v>361</v>
      </c>
      <c r="B15" s="368" t="s">
        <v>362</v>
      </c>
      <c r="C15" s="369">
        <f>C16+C17</f>
        <v>466400</v>
      </c>
      <c r="D15" s="369">
        <f>D16+D17</f>
        <v>466400</v>
      </c>
    </row>
    <row r="16" spans="1:4" s="353" customFormat="1" ht="45.75" customHeight="1">
      <c r="A16" s="354" t="s">
        <v>136</v>
      </c>
      <c r="B16" s="360" t="s">
        <v>135</v>
      </c>
      <c r="C16" s="361">
        <f>'Ведомка 2024-2025'!I49</f>
        <v>350000</v>
      </c>
      <c r="D16" s="361">
        <f>'Ведомка 2024-2025'!M49</f>
        <v>350000</v>
      </c>
    </row>
    <row r="17" spans="1:4" s="353" customFormat="1" ht="32.25" customHeight="1">
      <c r="A17" s="354" t="s">
        <v>146</v>
      </c>
      <c r="B17" s="360" t="s">
        <v>145</v>
      </c>
      <c r="C17" s="361">
        <f>'Ведомка 2024-2025'!I55</f>
        <v>116400</v>
      </c>
      <c r="D17" s="361">
        <f>'Ведомка 2024-2025'!M55</f>
        <v>116400</v>
      </c>
    </row>
    <row r="18" spans="1:4" s="353" customFormat="1" ht="29.25" customHeight="1">
      <c r="A18" s="367" t="s">
        <v>363</v>
      </c>
      <c r="B18" s="368" t="s">
        <v>364</v>
      </c>
      <c r="C18" s="369">
        <f>C19</f>
        <v>12438435</v>
      </c>
      <c r="D18" s="369">
        <f>D19</f>
        <v>12645395</v>
      </c>
    </row>
    <row r="19" spans="1:4" s="353" customFormat="1" ht="15" customHeight="1">
      <c r="A19" s="370" t="s">
        <v>174</v>
      </c>
      <c r="B19" s="371" t="s">
        <v>365</v>
      </c>
      <c r="C19" s="372">
        <f>'Ведомка 2024-2025'!I74</f>
        <v>12438435</v>
      </c>
      <c r="D19" s="372">
        <f>'Ведомка 2024-2025'!M74</f>
        <v>12645395</v>
      </c>
    </row>
    <row r="20" spans="1:4" s="353" customFormat="1" ht="33.75" customHeight="1">
      <c r="A20" s="367" t="s">
        <v>366</v>
      </c>
      <c r="B20" s="368" t="s">
        <v>367</v>
      </c>
      <c r="C20" s="369">
        <f>C21+C22+C23+C24</f>
        <v>29605211.15</v>
      </c>
      <c r="D20" s="369">
        <f>D21+D22+D23+D24</f>
        <v>30198865.15</v>
      </c>
    </row>
    <row r="21" spans="1:4" s="353" customFormat="1" ht="18" customHeight="1">
      <c r="A21" s="354" t="s">
        <v>193</v>
      </c>
      <c r="B21" s="360" t="s">
        <v>192</v>
      </c>
      <c r="C21" s="361">
        <f>'Ведомка 2024-2025'!I90</f>
        <v>1170454</v>
      </c>
      <c r="D21" s="361">
        <f>'Ведомка 2024-2025'!M90</f>
        <v>1170454</v>
      </c>
    </row>
    <row r="22" spans="1:4" s="353" customFormat="1" ht="15" customHeight="1">
      <c r="A22" s="354" t="s">
        <v>213</v>
      </c>
      <c r="B22" s="360" t="s">
        <v>368</v>
      </c>
      <c r="C22" s="361">
        <f>'Ведомка 2024-2025'!I103</f>
        <v>220200</v>
      </c>
      <c r="D22" s="361">
        <f>'Ведомка 2024-2025'!M103</f>
        <v>220200</v>
      </c>
    </row>
    <row r="23" spans="1:4" s="353" customFormat="1" ht="15" customHeight="1">
      <c r="A23" s="354" t="s">
        <v>224</v>
      </c>
      <c r="B23" s="360" t="s">
        <v>223</v>
      </c>
      <c r="C23" s="361">
        <f>'Ведомка 2024-2025'!I112</f>
        <v>14642131.370000001</v>
      </c>
      <c r="D23" s="361">
        <f>'Ведомка 2024-2025'!M112</f>
        <v>14768281.370000001</v>
      </c>
    </row>
    <row r="24" spans="1:4" s="353" customFormat="1" ht="15" customHeight="1">
      <c r="A24" s="354" t="s">
        <v>251</v>
      </c>
      <c r="B24" s="360" t="s">
        <v>369</v>
      </c>
      <c r="C24" s="361">
        <f>'Ведомка 2024-2025'!I136</f>
        <v>13572425.78</v>
      </c>
      <c r="D24" s="361">
        <f>'Ведомка 2024-2025'!M136</f>
        <v>14039929.78</v>
      </c>
    </row>
    <row r="25" spans="1:4" s="353" customFormat="1" ht="15" customHeight="1">
      <c r="A25" s="367" t="s">
        <v>370</v>
      </c>
      <c r="B25" s="368" t="s">
        <v>371</v>
      </c>
      <c r="C25" s="369">
        <f>C26</f>
        <v>25000</v>
      </c>
      <c r="D25" s="369">
        <f>D26</f>
        <v>25000</v>
      </c>
    </row>
    <row r="26" spans="1:4" s="353" customFormat="1" ht="24" customHeight="1">
      <c r="A26" s="354" t="s">
        <v>257</v>
      </c>
      <c r="B26" s="360" t="s">
        <v>256</v>
      </c>
      <c r="C26" s="361">
        <f>'Ведомка 2024-2025'!M144</f>
        <v>25000</v>
      </c>
      <c r="D26" s="361">
        <f>'Ведомка 2024-2025'!M144</f>
        <v>25000</v>
      </c>
    </row>
    <row r="27" spans="1:4" s="353" customFormat="1" ht="12.75" customHeight="1" hidden="1">
      <c r="A27" s="367" t="s">
        <v>372</v>
      </c>
      <c r="B27" s="373" t="s">
        <v>373</v>
      </c>
      <c r="C27" s="374">
        <v>0</v>
      </c>
      <c r="D27" s="374">
        <v>0</v>
      </c>
    </row>
    <row r="28" spans="1:4" s="353" customFormat="1" ht="0.75" customHeight="1" hidden="1">
      <c r="A28" s="354" t="s">
        <v>374</v>
      </c>
      <c r="B28" s="360" t="s">
        <v>375</v>
      </c>
      <c r="C28" s="361"/>
      <c r="D28" s="361"/>
    </row>
    <row r="29" spans="1:4" s="353" customFormat="1" ht="0.75" customHeight="1" hidden="1">
      <c r="A29" s="354"/>
      <c r="B29" s="360"/>
      <c r="C29" s="361"/>
      <c r="D29" s="361"/>
    </row>
    <row r="30" spans="1:4" s="353" customFormat="1" ht="0.75" customHeight="1">
      <c r="A30" s="354"/>
      <c r="B30" s="375"/>
      <c r="C30" s="361"/>
      <c r="D30" s="361"/>
    </row>
    <row r="31" spans="1:4" s="353" customFormat="1" ht="25.5" customHeight="1">
      <c r="A31" s="367" t="s">
        <v>378</v>
      </c>
      <c r="B31" s="378" t="s">
        <v>379</v>
      </c>
      <c r="C31" s="369">
        <f>C32+C33</f>
        <v>1836077</v>
      </c>
      <c r="D31" s="369">
        <f>D32+D33</f>
        <v>1834853</v>
      </c>
    </row>
    <row r="32" spans="1:4" s="353" customFormat="1" ht="20.25" customHeight="1">
      <c r="A32" s="354" t="s">
        <v>271</v>
      </c>
      <c r="B32" s="360" t="s">
        <v>270</v>
      </c>
      <c r="C32" s="361">
        <f>'Ведомка 2024-2025'!I150</f>
        <v>146178</v>
      </c>
      <c r="D32" s="361">
        <f>'Ведомка 2024-2025'!M150</f>
        <v>146178</v>
      </c>
    </row>
    <row r="33" spans="1:4" s="353" customFormat="1" ht="15.75" customHeight="1">
      <c r="A33" s="354" t="s">
        <v>276</v>
      </c>
      <c r="B33" s="360" t="s">
        <v>275</v>
      </c>
      <c r="C33" s="361">
        <f>'Ведомка 2024-2025'!I154</f>
        <v>1689899</v>
      </c>
      <c r="D33" s="361">
        <f>'Ведомка 2024-2025'!M154</f>
        <v>1688675</v>
      </c>
    </row>
    <row r="34" spans="1:4" s="353" customFormat="1" ht="15.75" customHeight="1">
      <c r="A34" s="354"/>
      <c r="B34" s="360" t="s">
        <v>296</v>
      </c>
      <c r="C34" s="361">
        <f>'Ведомка 2024-2025'!I163</f>
        <v>1408454</v>
      </c>
      <c r="D34" s="361">
        <f>'Ведомка 2024-2025'!M163</f>
        <v>2933108</v>
      </c>
    </row>
    <row r="35" spans="1:4" s="353" customFormat="1" ht="14.25" customHeight="1">
      <c r="A35" s="379" t="s">
        <v>380</v>
      </c>
      <c r="B35" s="379"/>
      <c r="C35" s="369">
        <f>C8+C13+C15+C18+C20+C25+C31+C34</f>
        <v>56645014</v>
      </c>
      <c r="D35" s="369">
        <f>D8+D13+D15+D18+D20+D25+D31+D34</f>
        <v>58979645</v>
      </c>
    </row>
    <row r="36" spans="1:4" s="353" customFormat="1" ht="22.5" customHeight="1">
      <c r="A36" s="380" t="s">
        <v>381</v>
      </c>
      <c r="B36" s="380"/>
      <c r="C36" s="381">
        <f>-'Ведомка 2023'!I178</f>
        <v>0</v>
      </c>
      <c r="D36" s="381">
        <f>-'Ведомка 2023'!J178</f>
        <v>0</v>
      </c>
    </row>
  </sheetData>
  <sheetProtection selectLockedCells="1" selectUnlockedCells="1"/>
  <mergeCells count="6">
    <mergeCell ref="B1:C1"/>
    <mergeCell ref="B2:C2"/>
    <mergeCell ref="A3:C3"/>
    <mergeCell ref="A4:C4"/>
    <mergeCell ref="A35:B35"/>
    <mergeCell ref="A36:B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85" workbookViewId="0" topLeftCell="A1">
      <selection activeCell="B3" sqref="B3"/>
    </sheetView>
  </sheetViews>
  <sheetFormatPr defaultColWidth="9.00390625" defaultRowHeight="12.75"/>
  <cols>
    <col min="1" max="1" width="25.25390625" style="0" customWidth="1"/>
    <col min="2" max="2" width="35.625" style="532" customWidth="1"/>
    <col min="3" max="3" width="23.75390625" style="0" customWidth="1"/>
  </cols>
  <sheetData>
    <row r="1" ht="12.75">
      <c r="B1" s="532" t="s">
        <v>476</v>
      </c>
    </row>
    <row r="2" ht="12.75">
      <c r="B2" s="532" t="s">
        <v>66</v>
      </c>
    </row>
    <row r="3" ht="26.25">
      <c r="B3" s="532" t="s">
        <v>474</v>
      </c>
    </row>
    <row r="5" spans="1:3" ht="12.75" customHeight="1">
      <c r="A5" s="533" t="s">
        <v>477</v>
      </c>
      <c r="B5" s="533"/>
      <c r="C5" s="533"/>
    </row>
    <row r="6" spans="1:3" ht="12.75" customHeight="1">
      <c r="A6" s="533" t="s">
        <v>478</v>
      </c>
      <c r="B6" s="533"/>
      <c r="C6" s="533"/>
    </row>
    <row r="7" spans="1:3" ht="12.75" customHeight="1">
      <c r="A7" s="533" t="s">
        <v>70</v>
      </c>
      <c r="B7" s="533"/>
      <c r="C7" s="533"/>
    </row>
    <row r="11" spans="1:3" ht="12.75">
      <c r="A11" s="534" t="s">
        <v>479</v>
      </c>
      <c r="B11" s="535" t="s">
        <v>71</v>
      </c>
      <c r="C11" s="534">
        <v>2023</v>
      </c>
    </row>
    <row r="12" spans="1:3" ht="25.5">
      <c r="A12" s="534" t="s">
        <v>480</v>
      </c>
      <c r="B12" s="535" t="s">
        <v>481</v>
      </c>
      <c r="C12" s="536">
        <f>C13-C14</f>
        <v>0</v>
      </c>
    </row>
    <row r="13" spans="1:3" ht="38.25">
      <c r="A13" s="534" t="s">
        <v>482</v>
      </c>
      <c r="B13" s="535" t="s">
        <v>483</v>
      </c>
      <c r="C13" s="536">
        <f>'ДОХОДЫ 2023'!C34</f>
        <v>58063116.57</v>
      </c>
    </row>
    <row r="14" spans="1:3" ht="38.25">
      <c r="A14" s="534" t="s">
        <v>484</v>
      </c>
      <c r="B14" s="535" t="s">
        <v>485</v>
      </c>
      <c r="C14" s="536">
        <f>'Ведомка 2023'!I177</f>
        <v>58063116.57</v>
      </c>
    </row>
    <row r="15" spans="1:3" ht="12.75">
      <c r="A15" s="537"/>
      <c r="B15" s="538" t="s">
        <v>486</v>
      </c>
      <c r="C15" s="539">
        <v>10639864.8</v>
      </c>
    </row>
  </sheetData>
  <sheetProtection selectLockedCells="1" selectUnlockedCells="1"/>
  <mergeCells count="3"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63.375" style="1" customWidth="1"/>
    <col min="2" max="2" width="18.00390625" style="540" customWidth="1"/>
  </cols>
  <sheetData>
    <row r="1" spans="1:2" ht="12.75" customHeight="1">
      <c r="A1" s="541" t="s">
        <v>487</v>
      </c>
      <c r="B1" s="541"/>
    </row>
    <row r="2" spans="1:2" ht="12.75" customHeight="1">
      <c r="A2" s="541" t="s">
        <v>66</v>
      </c>
      <c r="B2" s="541"/>
    </row>
    <row r="3" spans="1:2" ht="12.75" customHeight="1">
      <c r="A3" s="541" t="s">
        <v>488</v>
      </c>
      <c r="B3" s="541"/>
    </row>
    <row r="4" spans="1:2" ht="63" customHeight="1">
      <c r="A4" s="11" t="s">
        <v>489</v>
      </c>
      <c r="B4" s="11"/>
    </row>
    <row r="5" spans="1:2" ht="12.75">
      <c r="A5" s="3" t="s">
        <v>71</v>
      </c>
      <c r="B5" s="542" t="s">
        <v>490</v>
      </c>
    </row>
    <row r="6" spans="1:2" ht="12.75">
      <c r="A6" s="3" t="s">
        <v>491</v>
      </c>
      <c r="B6" s="542"/>
    </row>
    <row r="7" spans="1:2" ht="38.25">
      <c r="A7" s="3" t="s">
        <v>492</v>
      </c>
      <c r="B7" s="543">
        <f>'РАСХ 2023 по целевым статьям'!M126</f>
        <v>133260</v>
      </c>
    </row>
    <row r="8" spans="1:2" ht="25.5">
      <c r="A8" s="3" t="s">
        <v>493</v>
      </c>
      <c r="B8" s="543">
        <f>'РАСХ 2023 по целевым статьям'!M124</f>
        <v>43000</v>
      </c>
    </row>
    <row r="9" spans="1:2" ht="12.75">
      <c r="A9" s="3" t="s">
        <v>494</v>
      </c>
      <c r="B9" s="543">
        <f>'РАСХ 2023 по целевым статьям'!M92</f>
        <v>1683358</v>
      </c>
    </row>
    <row r="10" spans="1:2" ht="12.75">
      <c r="A10" s="3" t="s">
        <v>285</v>
      </c>
      <c r="B10" s="543">
        <f>B7+B8+B9</f>
        <v>1859618</v>
      </c>
    </row>
    <row r="11" spans="1:2" ht="12.75">
      <c r="A11" s="3" t="s">
        <v>495</v>
      </c>
      <c r="B11" s="542"/>
    </row>
    <row r="12" spans="1:2" ht="51">
      <c r="A12" s="3" t="s">
        <v>496</v>
      </c>
      <c r="B12" s="543">
        <v>300000</v>
      </c>
    </row>
    <row r="13" spans="1:2" ht="63.75">
      <c r="A13" s="544" t="s">
        <v>497</v>
      </c>
      <c r="B13" s="543">
        <f>'РАСХ 2023 по целевым статьям'!M107</f>
        <v>2142673.57</v>
      </c>
    </row>
    <row r="14" spans="1:2" ht="12.75">
      <c r="A14" s="3" t="s">
        <v>285</v>
      </c>
      <c r="B14" s="543">
        <f>B12+B13</f>
        <v>2442673.57</v>
      </c>
    </row>
    <row r="15" spans="1:2" ht="12.75">
      <c r="A15" s="3"/>
      <c r="B15" s="542"/>
    </row>
  </sheetData>
  <sheetProtection selectLockedCells="1" selectUnlockedCells="1"/>
  <mergeCells count="4">
    <mergeCell ref="A1:B1"/>
    <mergeCell ref="A2:B2"/>
    <mergeCell ref="A3:B3"/>
    <mergeCell ref="A4:B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3" sqref="B3"/>
    </sheetView>
  </sheetViews>
  <sheetFormatPr defaultColWidth="9.00390625" defaultRowHeight="12.75"/>
  <cols>
    <col min="1" max="1" width="25.25390625" style="0" customWidth="1"/>
    <col min="2" max="2" width="35.625" style="532" customWidth="1"/>
    <col min="3" max="3" width="12.75390625" style="0" customWidth="1"/>
    <col min="4" max="4" width="15.875" style="0" customWidth="1"/>
  </cols>
  <sheetData>
    <row r="1" ht="12.75">
      <c r="B1" s="532" t="s">
        <v>498</v>
      </c>
    </row>
    <row r="2" ht="12.75">
      <c r="B2" s="532" t="s">
        <v>66</v>
      </c>
    </row>
    <row r="3" ht="26.25">
      <c r="B3" s="532" t="s">
        <v>474</v>
      </c>
    </row>
    <row r="5" spans="1:3" ht="12.75" customHeight="1">
      <c r="A5" s="533" t="s">
        <v>477</v>
      </c>
      <c r="B5" s="533"/>
      <c r="C5" s="533"/>
    </row>
    <row r="6" spans="1:3" ht="12.75" customHeight="1">
      <c r="A6" s="533" t="s">
        <v>478</v>
      </c>
      <c r="B6" s="533"/>
      <c r="C6" s="533"/>
    </row>
    <row r="7" spans="1:3" ht="12.75" customHeight="1">
      <c r="A7" s="533" t="s">
        <v>499</v>
      </c>
      <c r="B7" s="533"/>
      <c r="C7" s="533"/>
    </row>
    <row r="11" spans="1:4" ht="12.75">
      <c r="A11" s="534" t="s">
        <v>479</v>
      </c>
      <c r="B11" s="535" t="s">
        <v>71</v>
      </c>
      <c r="C11" s="534">
        <v>2024</v>
      </c>
      <c r="D11" s="534">
        <v>2025</v>
      </c>
    </row>
    <row r="12" spans="1:4" ht="25.5">
      <c r="A12" s="534" t="s">
        <v>480</v>
      </c>
      <c r="B12" s="535" t="s">
        <v>481</v>
      </c>
      <c r="C12" s="536">
        <f>C13-C14</f>
        <v>0</v>
      </c>
      <c r="D12" s="536">
        <f>D13-D14</f>
        <v>0</v>
      </c>
    </row>
    <row r="13" spans="1:4" ht="38.25">
      <c r="A13" s="534" t="s">
        <v>482</v>
      </c>
      <c r="B13" s="535" t="s">
        <v>483</v>
      </c>
      <c r="C13" s="536">
        <f>'ДОХОДЫ 2024-2025'!C35</f>
        <v>56645014</v>
      </c>
      <c r="D13" s="536">
        <f>'ДОХОДЫ 2024-2025'!D35</f>
        <v>58979645</v>
      </c>
    </row>
    <row r="14" spans="1:4" ht="38.25">
      <c r="A14" s="534" t="s">
        <v>484</v>
      </c>
      <c r="B14" s="535" t="s">
        <v>485</v>
      </c>
      <c r="C14" s="536">
        <f>'Ведомка 2024-2025'!I164</f>
        <v>56645014</v>
      </c>
      <c r="D14" s="536">
        <f>'Ведомка 2024-2025'!M164</f>
        <v>58979645</v>
      </c>
    </row>
    <row r="15" spans="1:4" ht="12.75">
      <c r="A15" s="537"/>
      <c r="B15" s="538" t="s">
        <v>486</v>
      </c>
      <c r="C15" s="539">
        <f>C13-C14</f>
        <v>0</v>
      </c>
      <c r="D15" s="539">
        <f>D13-D14</f>
        <v>0</v>
      </c>
    </row>
  </sheetData>
  <sheetProtection selectLockedCells="1" selectUnlockedCells="1"/>
  <mergeCells count="3"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1">
      <selection activeCell="C3" sqref="C3"/>
    </sheetView>
  </sheetViews>
  <sheetFormatPr defaultColWidth="9.00390625" defaultRowHeight="12.75"/>
  <cols>
    <col min="1" max="1" width="32.00390625" style="1" customWidth="1"/>
    <col min="2" max="2" width="54.00390625" style="1" customWidth="1"/>
    <col min="3" max="4" width="21.25390625" style="1" customWidth="1"/>
  </cols>
  <sheetData>
    <row r="1" spans="3:4" ht="12.75" customHeight="1">
      <c r="C1" s="11" t="s">
        <v>62</v>
      </c>
      <c r="D1" s="11"/>
    </row>
    <row r="2" spans="3:4" ht="12.75" customHeight="1">
      <c r="C2" s="11" t="s">
        <v>63</v>
      </c>
      <c r="D2" s="11"/>
    </row>
    <row r="3" spans="3:4" ht="12.75" customHeight="1">
      <c r="C3" s="11" t="s">
        <v>2</v>
      </c>
      <c r="D3" s="11"/>
    </row>
    <row r="4" spans="3:4" ht="12.75" customHeight="1">
      <c r="C4" s="11"/>
      <c r="D4" s="11"/>
    </row>
    <row r="5" spans="1:4" ht="43.5" customHeight="1">
      <c r="A5" s="2" t="s">
        <v>64</v>
      </c>
      <c r="B5" s="2"/>
      <c r="C5" s="2"/>
      <c r="D5"/>
    </row>
    <row r="6" spans="1:4" ht="25.5">
      <c r="A6" s="3" t="s">
        <v>4</v>
      </c>
      <c r="B6" s="3" t="s">
        <v>5</v>
      </c>
      <c r="C6" s="3">
        <v>2024</v>
      </c>
      <c r="D6" s="3">
        <v>2025</v>
      </c>
    </row>
    <row r="7" spans="1:4" ht="12.75">
      <c r="A7" s="4" t="s">
        <v>6</v>
      </c>
      <c r="B7" s="4" t="s">
        <v>7</v>
      </c>
      <c r="C7" s="5">
        <f>C8+C10+C12+C15+C17</f>
        <v>45324750</v>
      </c>
      <c r="D7" s="5">
        <f>D8+D10+D12+D15+D17</f>
        <v>47650710</v>
      </c>
    </row>
    <row r="8" spans="1:4" ht="12.75">
      <c r="A8" s="6" t="s">
        <v>8</v>
      </c>
      <c r="B8" s="6" t="s">
        <v>9</v>
      </c>
      <c r="C8" s="7">
        <f>C9</f>
        <v>5166000</v>
      </c>
      <c r="D8" s="7">
        <f>D9</f>
        <v>5533000</v>
      </c>
    </row>
    <row r="9" spans="1:4" ht="12.75">
      <c r="A9" s="3" t="s">
        <v>10</v>
      </c>
      <c r="B9" s="3" t="s">
        <v>11</v>
      </c>
      <c r="C9" s="8">
        <v>5166000</v>
      </c>
      <c r="D9" s="8">
        <v>5533000</v>
      </c>
    </row>
    <row r="10" spans="1:4" ht="38.25">
      <c r="A10" s="6" t="s">
        <v>12</v>
      </c>
      <c r="B10" s="6" t="s">
        <v>13</v>
      </c>
      <c r="C10" s="7">
        <f>C11</f>
        <v>2423750</v>
      </c>
      <c r="D10" s="7">
        <f>D11</f>
        <v>2630710</v>
      </c>
    </row>
    <row r="11" spans="1:4" ht="25.5">
      <c r="A11" s="3" t="s">
        <v>14</v>
      </c>
      <c r="B11" s="3" t="s">
        <v>15</v>
      </c>
      <c r="C11" s="8">
        <v>2423750</v>
      </c>
      <c r="D11" s="8">
        <v>2630710</v>
      </c>
    </row>
    <row r="12" spans="1:4" ht="12.75">
      <c r="A12" s="6" t="s">
        <v>16</v>
      </c>
      <c r="B12" s="6" t="s">
        <v>17</v>
      </c>
      <c r="C12" s="7">
        <f>C13+C14</f>
        <v>37509000</v>
      </c>
      <c r="D12" s="7">
        <f>D13+D14</f>
        <v>39261000</v>
      </c>
    </row>
    <row r="13" spans="1:4" ht="12.75">
      <c r="A13" s="3" t="s">
        <v>18</v>
      </c>
      <c r="B13" s="3" t="s">
        <v>19</v>
      </c>
      <c r="C13" s="8">
        <v>5504000</v>
      </c>
      <c r="D13" s="8">
        <v>5614000</v>
      </c>
    </row>
    <row r="14" spans="1:4" ht="12.75">
      <c r="A14" s="3" t="s">
        <v>20</v>
      </c>
      <c r="B14" s="3" t="s">
        <v>21</v>
      </c>
      <c r="C14" s="8">
        <v>32005000</v>
      </c>
      <c r="D14" s="8">
        <v>33647000</v>
      </c>
    </row>
    <row r="15" spans="1:4" ht="12.75">
      <c r="A15" s="6" t="s">
        <v>22</v>
      </c>
      <c r="B15" s="6" t="s">
        <v>23</v>
      </c>
      <c r="C15" s="7">
        <f>C16</f>
        <v>10000</v>
      </c>
      <c r="D15" s="7">
        <f>D16</f>
        <v>10000</v>
      </c>
    </row>
    <row r="16" spans="1:4" ht="63.75">
      <c r="A16" s="3" t="s">
        <v>24</v>
      </c>
      <c r="B16" s="3" t="s">
        <v>25</v>
      </c>
      <c r="C16" s="8">
        <v>10000</v>
      </c>
      <c r="D16" s="8">
        <v>10000</v>
      </c>
    </row>
    <row r="17" spans="1:4" ht="38.25">
      <c r="A17" s="6" t="s">
        <v>26</v>
      </c>
      <c r="B17" s="6" t="s">
        <v>27</v>
      </c>
      <c r="C17" s="7">
        <f>C18</f>
        <v>216000</v>
      </c>
      <c r="D17" s="7">
        <f>D18</f>
        <v>216000</v>
      </c>
    </row>
    <row r="18" spans="1:4" ht="63.75">
      <c r="A18" s="3" t="s">
        <v>28</v>
      </c>
      <c r="B18" s="3" t="s">
        <v>29</v>
      </c>
      <c r="C18" s="8">
        <v>216000</v>
      </c>
      <c r="D18" s="8">
        <v>216000</v>
      </c>
    </row>
    <row r="19" spans="1:4" ht="12.75">
      <c r="A19" s="4" t="s">
        <v>30</v>
      </c>
      <c r="B19" s="4" t="s">
        <v>31</v>
      </c>
      <c r="C19" s="5">
        <f>C20+C22+C28+C33</f>
        <v>11320264</v>
      </c>
      <c r="D19" s="5">
        <f>D20+D22+D28+D33</f>
        <v>11328935</v>
      </c>
    </row>
    <row r="20" spans="1:4" ht="25.5">
      <c r="A20" s="6" t="s">
        <v>32</v>
      </c>
      <c r="B20" s="6" t="s">
        <v>33</v>
      </c>
      <c r="C20" s="7">
        <f>C21</f>
        <v>0</v>
      </c>
      <c r="D20" s="7">
        <f>D21</f>
        <v>0</v>
      </c>
    </row>
    <row r="21" spans="1:4" ht="51">
      <c r="A21" s="3" t="s">
        <v>34</v>
      </c>
      <c r="B21" s="3" t="s">
        <v>35</v>
      </c>
      <c r="C21" s="8"/>
      <c r="D21" s="8"/>
    </row>
    <row r="22" spans="1:4" ht="25.5">
      <c r="A22" s="6" t="s">
        <v>36</v>
      </c>
      <c r="B22" s="6" t="s">
        <v>37</v>
      </c>
      <c r="C22" s="7">
        <f>C23+C24+C25+C26+C27</f>
        <v>11013376</v>
      </c>
      <c r="D22" s="7">
        <f>D23+D24+D25+D26+D27</f>
        <v>11011460</v>
      </c>
    </row>
    <row r="23" spans="1:4" ht="63.75">
      <c r="A23" s="3" t="s">
        <v>38</v>
      </c>
      <c r="B23" s="3" t="s">
        <v>39</v>
      </c>
      <c r="C23" s="8">
        <v>10014685</v>
      </c>
      <c r="D23" s="8">
        <v>10014685</v>
      </c>
    </row>
    <row r="24" spans="1:4" ht="63.75">
      <c r="A24" s="3" t="s">
        <v>40</v>
      </c>
      <c r="B24" s="3" t="s">
        <v>41</v>
      </c>
      <c r="C24" s="8"/>
      <c r="D24" s="8"/>
    </row>
    <row r="25" spans="1:4" ht="51">
      <c r="A25" s="3" t="s">
        <v>42</v>
      </c>
      <c r="B25" s="3" t="s">
        <v>43</v>
      </c>
      <c r="C25" s="8"/>
      <c r="D25" s="8"/>
    </row>
    <row r="26" spans="1:4" ht="25.5">
      <c r="A26" s="3" t="s">
        <v>44</v>
      </c>
      <c r="B26" s="3" t="s">
        <v>45</v>
      </c>
      <c r="C26" s="8"/>
      <c r="D26" s="8"/>
    </row>
    <row r="27" spans="1:4" ht="25.5">
      <c r="A27" s="3" t="s">
        <v>46</v>
      </c>
      <c r="B27" s="3" t="s">
        <v>47</v>
      </c>
      <c r="C27" s="8">
        <v>998691</v>
      </c>
      <c r="D27" s="8">
        <v>996775</v>
      </c>
    </row>
    <row r="28" spans="1:4" ht="12.75">
      <c r="A28" s="6" t="s">
        <v>48</v>
      </c>
      <c r="B28" s="6" t="s">
        <v>49</v>
      </c>
      <c r="C28" s="7">
        <f>C29+C30+C31+C32</f>
        <v>0</v>
      </c>
      <c r="D28" s="7">
        <f>D29+D30+D31+D32</f>
        <v>0</v>
      </c>
    </row>
    <row r="29" spans="1:4" ht="63.75">
      <c r="A29" s="3" t="s">
        <v>50</v>
      </c>
      <c r="B29" s="3" t="s">
        <v>51</v>
      </c>
      <c r="C29" s="8"/>
      <c r="D29" s="8"/>
    </row>
    <row r="30" spans="1:4" ht="63.75">
      <c r="A30" s="3" t="s">
        <v>50</v>
      </c>
      <c r="B30" s="3" t="s">
        <v>52</v>
      </c>
      <c r="C30" s="8"/>
      <c r="D30" s="8"/>
    </row>
    <row r="31" spans="1:4" ht="25.5">
      <c r="A31" s="3" t="s">
        <v>53</v>
      </c>
      <c r="B31" s="3" t="s">
        <v>54</v>
      </c>
      <c r="C31" s="8"/>
      <c r="D31" s="8"/>
    </row>
    <row r="32" spans="1:4" ht="51">
      <c r="A32" s="3" t="s">
        <v>55</v>
      </c>
      <c r="B32" s="3" t="s">
        <v>56</v>
      </c>
      <c r="C32" s="8"/>
      <c r="D32" s="8"/>
    </row>
    <row r="33" spans="1:4" ht="25.5">
      <c r="A33" s="6" t="s">
        <v>57</v>
      </c>
      <c r="B33" s="6" t="s">
        <v>58</v>
      </c>
      <c r="C33" s="7">
        <f>C34</f>
        <v>306888</v>
      </c>
      <c r="D33" s="7">
        <f>D34</f>
        <v>317475</v>
      </c>
    </row>
    <row r="34" spans="1:4" ht="51">
      <c r="A34" s="3" t="s">
        <v>59</v>
      </c>
      <c r="B34" s="3" t="s">
        <v>60</v>
      </c>
      <c r="C34" s="8">
        <v>306888</v>
      </c>
      <c r="D34" s="8">
        <v>317475</v>
      </c>
    </row>
    <row r="35" spans="1:4" ht="12.75">
      <c r="A35" s="9" t="s">
        <v>61</v>
      </c>
      <c r="B35" s="9"/>
      <c r="C35" s="10">
        <f>C7+C19</f>
        <v>56645014</v>
      </c>
      <c r="D35" s="10">
        <f>D7+D19</f>
        <v>58979645</v>
      </c>
    </row>
  </sheetData>
  <sheetProtection selectLockedCells="1" selectUnlockedCells="1"/>
  <mergeCells count="5">
    <mergeCell ref="C1:D1"/>
    <mergeCell ref="C2:D2"/>
    <mergeCell ref="C3:D3"/>
    <mergeCell ref="C4:D4"/>
    <mergeCell ref="A5:C5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178"/>
  <sheetViews>
    <sheetView zoomScale="90" zoomScaleNormal="90" zoomScaleSheetLayoutView="85" workbookViewId="0" topLeftCell="A1">
      <selection activeCell="F14" sqref="F14"/>
    </sheetView>
  </sheetViews>
  <sheetFormatPr defaultColWidth="9.00390625" defaultRowHeight="12.75"/>
  <cols>
    <col min="1" max="1" width="35.75390625" style="12" customWidth="1"/>
    <col min="2" max="2" width="15.625" style="12" customWidth="1"/>
    <col min="3" max="3" width="17.00390625" style="13" customWidth="1"/>
    <col min="4" max="4" width="18.25390625" style="12" customWidth="1"/>
    <col min="5" max="5" width="10.75390625" style="12" customWidth="1"/>
    <col min="6" max="6" width="15.25390625" style="12" customWidth="1"/>
    <col min="7" max="7" width="18.125" style="12" customWidth="1"/>
    <col min="8" max="8" width="19.00390625" style="12" customWidth="1"/>
    <col min="9" max="9" width="19.625" style="12" customWidth="1"/>
    <col min="10" max="10" width="68.75390625" style="14" customWidth="1"/>
    <col min="11" max="16384" width="9.125" style="15" customWidth="1"/>
  </cols>
  <sheetData>
    <row r="1" spans="4:9" ht="15">
      <c r="D1" s="16" t="s">
        <v>65</v>
      </c>
      <c r="E1" s="16"/>
      <c r="F1" s="16"/>
      <c r="G1" s="16"/>
      <c r="H1" s="16"/>
      <c r="I1" s="16"/>
    </row>
    <row r="2" spans="4:9" ht="15">
      <c r="D2" s="16" t="s">
        <v>66</v>
      </c>
      <c r="E2" s="16"/>
      <c r="F2" s="16"/>
      <c r="G2" s="16"/>
      <c r="H2" s="16"/>
      <c r="I2" s="16"/>
    </row>
    <row r="3" spans="4:9" ht="15">
      <c r="D3" s="16" t="s">
        <v>67</v>
      </c>
      <c r="E3" s="16"/>
      <c r="F3" s="16"/>
      <c r="G3" s="16"/>
      <c r="H3" s="16"/>
      <c r="I3" s="16"/>
    </row>
    <row r="4" spans="4:9" ht="15">
      <c r="D4" s="17"/>
      <c r="E4" s="17"/>
      <c r="F4" s="16" t="s">
        <v>2</v>
      </c>
      <c r="G4" s="16"/>
      <c r="H4" s="16"/>
      <c r="I4" s="16"/>
    </row>
    <row r="7" spans="1:8" ht="18.75" customHeight="1">
      <c r="A7" s="18" t="s">
        <v>68</v>
      </c>
      <c r="B7" s="18"/>
      <c r="C7" s="18"/>
      <c r="D7" s="18"/>
      <c r="E7" s="18"/>
      <c r="F7" s="18"/>
      <c r="G7" s="18"/>
      <c r="H7" s="18"/>
    </row>
    <row r="8" spans="1:8" ht="18.75" customHeight="1">
      <c r="A8" s="18" t="s">
        <v>69</v>
      </c>
      <c r="B8" s="18"/>
      <c r="C8" s="18"/>
      <c r="D8" s="18"/>
      <c r="E8" s="18"/>
      <c r="F8" s="18"/>
      <c r="G8" s="18"/>
      <c r="H8" s="18"/>
    </row>
    <row r="9" spans="1:8" ht="18.75" customHeight="1">
      <c r="A9" s="18" t="s">
        <v>70</v>
      </c>
      <c r="B9" s="18"/>
      <c r="C9" s="18"/>
      <c r="D9" s="18"/>
      <c r="E9" s="18"/>
      <c r="F9" s="18"/>
      <c r="G9" s="18"/>
      <c r="H9" s="18"/>
    </row>
    <row r="11" spans="1:9" ht="71.25" customHeight="1">
      <c r="A11" s="19" t="s">
        <v>71</v>
      </c>
      <c r="B11" s="19" t="s">
        <v>72</v>
      </c>
      <c r="C11" s="20" t="s">
        <v>73</v>
      </c>
      <c r="D11" s="20" t="s">
        <v>74</v>
      </c>
      <c r="E11" s="19" t="s">
        <v>75</v>
      </c>
      <c r="F11" s="21" t="s">
        <v>76</v>
      </c>
      <c r="G11" s="21" t="s">
        <v>77</v>
      </c>
      <c r="H11" s="21" t="s">
        <v>78</v>
      </c>
      <c r="I11" s="21" t="s">
        <v>79</v>
      </c>
    </row>
    <row r="12" spans="1:9" ht="15">
      <c r="A12" s="22">
        <v>1</v>
      </c>
      <c r="B12" s="22"/>
      <c r="C12" s="23"/>
      <c r="D12" s="23" t="s">
        <v>80</v>
      </c>
      <c r="E12" s="22">
        <v>3</v>
      </c>
      <c r="F12" s="22">
        <v>4</v>
      </c>
      <c r="G12" s="23" t="s">
        <v>81</v>
      </c>
      <c r="H12" s="23" t="s">
        <v>82</v>
      </c>
      <c r="I12" s="23" t="s">
        <v>83</v>
      </c>
    </row>
    <row r="13" spans="1:9" ht="38.25" customHeight="1">
      <c r="A13" s="24" t="s">
        <v>84</v>
      </c>
      <c r="B13" s="24"/>
      <c r="C13" s="25"/>
      <c r="D13" s="26"/>
      <c r="E13" s="27"/>
      <c r="F13" s="28">
        <f>F51+F168</f>
        <v>609334</v>
      </c>
      <c r="G13" s="28">
        <f>G80+G168</f>
        <v>10691489</v>
      </c>
      <c r="H13" s="28">
        <f>H14+H17+H23+H29+H33+H51+H55+H61+H80+H96+H109+H121+H144+H152+H158+H164+H168</f>
        <v>46762293.57</v>
      </c>
      <c r="I13" s="28">
        <f>I14+I17+I23+I29+I33+I51+I55+I61+I80+I96+I109+I121+I144+I152+I158+I164+I168</f>
        <v>58063116.57</v>
      </c>
    </row>
    <row r="14" spans="1:9" ht="69.75" customHeight="1">
      <c r="A14" s="29" t="s">
        <v>85</v>
      </c>
      <c r="B14" s="30"/>
      <c r="C14" s="31" t="s">
        <v>86</v>
      </c>
      <c r="D14" s="32"/>
      <c r="E14" s="33"/>
      <c r="F14" s="34"/>
      <c r="G14" s="34"/>
      <c r="H14" s="34">
        <f>H15</f>
        <v>2489746.9</v>
      </c>
      <c r="I14" s="34">
        <f>I15</f>
        <v>2489746.9</v>
      </c>
    </row>
    <row r="15" spans="1:10" s="42" customFormat="1" ht="25.5" customHeight="1">
      <c r="A15" s="35" t="s">
        <v>87</v>
      </c>
      <c r="B15" s="36"/>
      <c r="C15" s="37"/>
      <c r="D15" s="38" t="s">
        <v>88</v>
      </c>
      <c r="E15" s="39"/>
      <c r="F15" s="40"/>
      <c r="G15" s="40"/>
      <c r="H15" s="40">
        <f>H16</f>
        <v>2489746.9</v>
      </c>
      <c r="I15" s="40">
        <f>I16</f>
        <v>2489746.9</v>
      </c>
      <c r="J15" s="41"/>
    </row>
    <row r="16" spans="1:9" ht="27.75" customHeight="1">
      <c r="A16" s="43" t="s">
        <v>89</v>
      </c>
      <c r="C16" s="23"/>
      <c r="D16" s="44" t="s">
        <v>90</v>
      </c>
      <c r="E16" s="45">
        <v>100</v>
      </c>
      <c r="F16" s="46"/>
      <c r="G16" s="46"/>
      <c r="H16" s="46">
        <v>2489746.9</v>
      </c>
      <c r="I16" s="46">
        <f>H16</f>
        <v>2489746.9</v>
      </c>
    </row>
    <row r="17" spans="1:9" ht="96.75" customHeight="1">
      <c r="A17" s="29" t="s">
        <v>91</v>
      </c>
      <c r="B17" s="30"/>
      <c r="C17" s="31" t="s">
        <v>92</v>
      </c>
      <c r="D17" s="32"/>
      <c r="E17" s="33"/>
      <c r="F17" s="34"/>
      <c r="G17" s="47"/>
      <c r="H17" s="34">
        <f>H18</f>
        <v>6965801.95</v>
      </c>
      <c r="I17" s="34">
        <f>I18</f>
        <v>6965801.95</v>
      </c>
    </row>
    <row r="18" spans="1:10" s="49" customFormat="1" ht="25.5" customHeight="1">
      <c r="A18" s="35" t="s">
        <v>87</v>
      </c>
      <c r="B18" s="36"/>
      <c r="C18" s="37"/>
      <c r="D18" s="38" t="s">
        <v>88</v>
      </c>
      <c r="E18" s="39"/>
      <c r="F18" s="40"/>
      <c r="G18" s="40"/>
      <c r="H18" s="40">
        <f>H19</f>
        <v>6965801.95</v>
      </c>
      <c r="I18" s="40">
        <f>I19</f>
        <v>6965801.95</v>
      </c>
      <c r="J18" s="48"/>
    </row>
    <row r="19" spans="1:9" ht="23.25" customHeight="1">
      <c r="A19" s="43" t="s">
        <v>93</v>
      </c>
      <c r="B19" s="44"/>
      <c r="C19" s="23"/>
      <c r="D19" s="44" t="s">
        <v>94</v>
      </c>
      <c r="E19" s="45"/>
      <c r="F19" s="46"/>
      <c r="G19" s="46"/>
      <c r="H19" s="46">
        <f>H20+H21+H22</f>
        <v>6965801.95</v>
      </c>
      <c r="I19" s="46">
        <f>I20+I21+I22</f>
        <v>6965801.95</v>
      </c>
    </row>
    <row r="20" spans="1:10" ht="116.25" customHeight="1">
      <c r="A20" s="43" t="s">
        <v>95</v>
      </c>
      <c r="B20" s="44"/>
      <c r="C20" s="45"/>
      <c r="D20" s="44"/>
      <c r="E20" s="45">
        <v>100</v>
      </c>
      <c r="F20" s="46"/>
      <c r="G20" s="50"/>
      <c r="H20" s="50">
        <v>6912153.95</v>
      </c>
      <c r="I20" s="46">
        <f>H20</f>
        <v>6912153.95</v>
      </c>
      <c r="J20" s="51">
        <f>I14+I17+I23</f>
        <v>9631808.85</v>
      </c>
    </row>
    <row r="21" spans="1:9" ht="45">
      <c r="A21" s="43" t="s">
        <v>96</v>
      </c>
      <c r="B21" s="44"/>
      <c r="C21" s="45"/>
      <c r="D21" s="44"/>
      <c r="E21" s="45">
        <v>200</v>
      </c>
      <c r="F21" s="46"/>
      <c r="G21" s="50"/>
      <c r="H21" s="50">
        <v>50000</v>
      </c>
      <c r="I21" s="46">
        <f>H21</f>
        <v>50000</v>
      </c>
    </row>
    <row r="22" spans="1:9" ht="27.75" customHeight="1">
      <c r="A22" s="43" t="s">
        <v>97</v>
      </c>
      <c r="B22" s="52"/>
      <c r="C22" s="15"/>
      <c r="D22" s="44"/>
      <c r="E22" s="45">
        <v>800</v>
      </c>
      <c r="F22" s="46"/>
      <c r="G22" s="50"/>
      <c r="H22" s="50">
        <v>3648</v>
      </c>
      <c r="I22" s="46">
        <f>H22</f>
        <v>3648</v>
      </c>
    </row>
    <row r="23" spans="1:9" ht="79.5" customHeight="1">
      <c r="A23" s="29" t="s">
        <v>98</v>
      </c>
      <c r="B23" s="30"/>
      <c r="C23" s="31" t="s">
        <v>99</v>
      </c>
      <c r="D23" s="32"/>
      <c r="E23" s="33"/>
      <c r="F23" s="34"/>
      <c r="G23" s="34"/>
      <c r="H23" s="34">
        <f>H24</f>
        <v>176260</v>
      </c>
      <c r="I23" s="34">
        <f>I24</f>
        <v>176260</v>
      </c>
    </row>
    <row r="24" spans="1:10" s="42" customFormat="1" ht="27" customHeight="1">
      <c r="A24" s="35" t="s">
        <v>87</v>
      </c>
      <c r="B24" s="36"/>
      <c r="C24" s="37"/>
      <c r="D24" s="38" t="s">
        <v>88</v>
      </c>
      <c r="E24" s="39"/>
      <c r="F24" s="40"/>
      <c r="G24" s="40"/>
      <c r="H24" s="40">
        <f>H25+H27</f>
        <v>176260</v>
      </c>
      <c r="I24" s="40">
        <f>I25+I27</f>
        <v>176260</v>
      </c>
      <c r="J24" s="41"/>
    </row>
    <row r="25" spans="1:9" ht="98.25" customHeight="1">
      <c r="A25" s="53" t="s">
        <v>100</v>
      </c>
      <c r="B25" s="22"/>
      <c r="C25" s="23"/>
      <c r="D25" s="44" t="s">
        <v>101</v>
      </c>
      <c r="E25" s="45"/>
      <c r="F25" s="46"/>
      <c r="G25" s="46"/>
      <c r="H25" s="46">
        <f>H26</f>
        <v>43000</v>
      </c>
      <c r="I25" s="46">
        <f>I26</f>
        <v>43000</v>
      </c>
    </row>
    <row r="26" spans="1:9" ht="22.5" customHeight="1">
      <c r="A26" s="53" t="s">
        <v>102</v>
      </c>
      <c r="B26" s="22"/>
      <c r="C26" s="23"/>
      <c r="D26" s="44"/>
      <c r="E26" s="45">
        <v>500</v>
      </c>
      <c r="F26" s="46"/>
      <c r="G26" s="46"/>
      <c r="H26" s="46">
        <v>43000</v>
      </c>
      <c r="I26" s="46">
        <f>H26</f>
        <v>43000</v>
      </c>
    </row>
    <row r="27" spans="1:9" ht="78.75" customHeight="1">
      <c r="A27" s="53" t="s">
        <v>103</v>
      </c>
      <c r="B27" s="22"/>
      <c r="C27" s="23"/>
      <c r="D27" s="44" t="s">
        <v>104</v>
      </c>
      <c r="E27" s="45"/>
      <c r="F27" s="46"/>
      <c r="G27" s="46"/>
      <c r="H27" s="46">
        <f>H28</f>
        <v>133260</v>
      </c>
      <c r="I27" s="46">
        <f>I28</f>
        <v>133260</v>
      </c>
    </row>
    <row r="28" spans="1:9" ht="25.5" customHeight="1">
      <c r="A28" s="43" t="s">
        <v>102</v>
      </c>
      <c r="B28" s="22"/>
      <c r="C28" s="23"/>
      <c r="D28" s="44"/>
      <c r="E28" s="45">
        <v>500</v>
      </c>
      <c r="F28" s="46"/>
      <c r="G28" s="46"/>
      <c r="H28" s="46">
        <v>133260</v>
      </c>
      <c r="I28" s="46">
        <f>F28+G28+H28</f>
        <v>133260</v>
      </c>
    </row>
    <row r="29" spans="1:9" ht="24" customHeight="1">
      <c r="A29" s="54" t="s">
        <v>105</v>
      </c>
      <c r="B29" s="30"/>
      <c r="C29" s="31" t="s">
        <v>106</v>
      </c>
      <c r="D29" s="32" t="s">
        <v>88</v>
      </c>
      <c r="E29" s="33"/>
      <c r="F29" s="34"/>
      <c r="G29" s="34"/>
      <c r="H29" s="34">
        <f>H30</f>
        <v>100000</v>
      </c>
      <c r="I29" s="34">
        <f>I31</f>
        <v>100000</v>
      </c>
    </row>
    <row r="30" spans="1:10" s="42" customFormat="1" ht="36" customHeight="1">
      <c r="A30" s="35" t="s">
        <v>87</v>
      </c>
      <c r="B30" s="36"/>
      <c r="C30" s="37"/>
      <c r="D30" s="38" t="s">
        <v>88</v>
      </c>
      <c r="E30" s="39"/>
      <c r="F30" s="40"/>
      <c r="G30" s="40"/>
      <c r="H30" s="40">
        <f>H31</f>
        <v>100000</v>
      </c>
      <c r="I30" s="40">
        <f>I31</f>
        <v>100000</v>
      </c>
      <c r="J30" s="41"/>
    </row>
    <row r="31" spans="1:9" ht="49.5" customHeight="1">
      <c r="A31" s="43" t="s">
        <v>107</v>
      </c>
      <c r="C31" s="55"/>
      <c r="D31" s="44" t="s">
        <v>108</v>
      </c>
      <c r="E31" s="45"/>
      <c r="F31" s="46"/>
      <c r="G31" s="46"/>
      <c r="H31" s="46">
        <f>H32</f>
        <v>100000</v>
      </c>
      <c r="I31" s="46">
        <f>I32</f>
        <v>100000</v>
      </c>
    </row>
    <row r="32" spans="1:9" ht="28.5" customHeight="1">
      <c r="A32" s="43" t="s">
        <v>97</v>
      </c>
      <c r="B32" s="52"/>
      <c r="C32" s="15"/>
      <c r="D32" s="44"/>
      <c r="E32" s="45">
        <v>800</v>
      </c>
      <c r="F32" s="46"/>
      <c r="G32" s="46"/>
      <c r="H32" s="46">
        <v>100000</v>
      </c>
      <c r="I32" s="46">
        <f>H32</f>
        <v>100000</v>
      </c>
    </row>
    <row r="33" spans="1:10" s="42" customFormat="1" ht="28.5">
      <c r="A33" s="29" t="s">
        <v>109</v>
      </c>
      <c r="B33" s="30"/>
      <c r="C33" s="31" t="s">
        <v>110</v>
      </c>
      <c r="D33" s="32"/>
      <c r="E33" s="33"/>
      <c r="F33" s="34"/>
      <c r="G33" s="34"/>
      <c r="H33" s="47">
        <f>H34</f>
        <v>1073000</v>
      </c>
      <c r="I33" s="47">
        <f>I34</f>
        <v>1073000</v>
      </c>
      <c r="J33" s="41"/>
    </row>
    <row r="34" spans="1:10" s="49" customFormat="1" ht="57.75" customHeight="1">
      <c r="A34" s="35" t="s">
        <v>111</v>
      </c>
      <c r="B34" s="56"/>
      <c r="C34" s="37"/>
      <c r="D34" s="38" t="s">
        <v>112</v>
      </c>
      <c r="E34" s="39"/>
      <c r="F34" s="40"/>
      <c r="G34" s="40"/>
      <c r="H34" s="40">
        <f>H35+H47</f>
        <v>1073000</v>
      </c>
      <c r="I34" s="40">
        <f>I35+I47</f>
        <v>1073000</v>
      </c>
      <c r="J34" s="48"/>
    </row>
    <row r="35" spans="1:10" s="64" customFormat="1" ht="50.25" customHeight="1">
      <c r="A35" s="57" t="s">
        <v>113</v>
      </c>
      <c r="B35" s="58"/>
      <c r="C35" s="59"/>
      <c r="D35" s="60" t="s">
        <v>114</v>
      </c>
      <c r="E35" s="61"/>
      <c r="F35" s="62"/>
      <c r="G35" s="62">
        <f>G36+G41</f>
        <v>0</v>
      </c>
      <c r="H35" s="62">
        <f>H36+H41</f>
        <v>703800</v>
      </c>
      <c r="I35" s="62">
        <f>I36+I41</f>
        <v>703800</v>
      </c>
      <c r="J35" s="63"/>
    </row>
    <row r="36" spans="1:9" ht="71.25" customHeight="1">
      <c r="A36" s="65" t="s">
        <v>115</v>
      </c>
      <c r="B36" s="66"/>
      <c r="C36" s="23"/>
      <c r="D36" s="67" t="s">
        <v>116</v>
      </c>
      <c r="E36" s="68"/>
      <c r="F36" s="46"/>
      <c r="G36" s="46"/>
      <c r="H36" s="46">
        <f>H37+H39</f>
        <v>481800</v>
      </c>
      <c r="I36" s="46">
        <f>I37+I39</f>
        <v>481800</v>
      </c>
    </row>
    <row r="37" spans="1:9" ht="37.5" customHeight="1">
      <c r="A37" s="69" t="s">
        <v>117</v>
      </c>
      <c r="B37" s="66"/>
      <c r="C37" s="23"/>
      <c r="D37" s="44" t="s">
        <v>118</v>
      </c>
      <c r="E37" s="68"/>
      <c r="F37" s="46"/>
      <c r="G37" s="46"/>
      <c r="H37" s="46">
        <f>H38</f>
        <v>350000</v>
      </c>
      <c r="I37" s="46">
        <f>I38</f>
        <v>350000</v>
      </c>
    </row>
    <row r="38" spans="1:9" ht="48" customHeight="1">
      <c r="A38" s="69" t="s">
        <v>96</v>
      </c>
      <c r="B38" s="66"/>
      <c r="C38" s="23"/>
      <c r="D38" s="44"/>
      <c r="E38" s="68">
        <v>200</v>
      </c>
      <c r="F38" s="46"/>
      <c r="G38" s="46"/>
      <c r="H38" s="46">
        <v>350000</v>
      </c>
      <c r="I38" s="46">
        <f>H38</f>
        <v>350000</v>
      </c>
    </row>
    <row r="39" spans="1:9" ht="60" customHeight="1">
      <c r="A39" s="69" t="s">
        <v>119</v>
      </c>
      <c r="B39" s="66"/>
      <c r="C39" s="23"/>
      <c r="D39" s="44" t="s">
        <v>120</v>
      </c>
      <c r="E39" s="68"/>
      <c r="F39" s="46"/>
      <c r="G39" s="46"/>
      <c r="H39" s="46">
        <f>H40</f>
        <v>131800</v>
      </c>
      <c r="I39" s="46">
        <f>I40</f>
        <v>131800</v>
      </c>
    </row>
    <row r="40" spans="1:9" ht="45">
      <c r="A40" s="69" t="s">
        <v>96</v>
      </c>
      <c r="B40" s="66"/>
      <c r="C40" s="23"/>
      <c r="D40" s="44"/>
      <c r="E40" s="68">
        <v>200</v>
      </c>
      <c r="F40" s="46"/>
      <c r="G40" s="46"/>
      <c r="H40" s="46">
        <v>131800</v>
      </c>
      <c r="I40" s="46">
        <f>H40</f>
        <v>131800</v>
      </c>
    </row>
    <row r="41" spans="1:9" ht="89.25" customHeight="1">
      <c r="A41" s="65">
        <f>'РАСХ 2023 по целевым статьям'!G90</f>
        <v>0</v>
      </c>
      <c r="B41" s="66"/>
      <c r="C41" s="23"/>
      <c r="D41" s="67" t="s">
        <v>121</v>
      </c>
      <c r="E41" s="68"/>
      <c r="F41" s="46"/>
      <c r="G41" s="46"/>
      <c r="H41" s="46">
        <f>H42+H44</f>
        <v>222000</v>
      </c>
      <c r="I41" s="46">
        <f>I42+I44</f>
        <v>222000</v>
      </c>
    </row>
    <row r="42" spans="1:9" ht="57.75" customHeight="1">
      <c r="A42" s="69" t="s">
        <v>122</v>
      </c>
      <c r="B42" s="66"/>
      <c r="C42" s="23"/>
      <c r="D42" s="44" t="s">
        <v>123</v>
      </c>
      <c r="E42" s="68"/>
      <c r="F42" s="46"/>
      <c r="G42" s="46"/>
      <c r="H42" s="46">
        <f>H43</f>
        <v>42000</v>
      </c>
      <c r="I42" s="46">
        <f>I43</f>
        <v>42000</v>
      </c>
    </row>
    <row r="43" spans="1:9" ht="22.5" customHeight="1">
      <c r="A43" s="69" t="s">
        <v>97</v>
      </c>
      <c r="B43" s="66"/>
      <c r="C43" s="23"/>
      <c r="D43" s="44"/>
      <c r="E43" s="68">
        <v>800</v>
      </c>
      <c r="F43" s="46"/>
      <c r="G43" s="46"/>
      <c r="H43" s="46">
        <v>42000</v>
      </c>
      <c r="I43" s="46">
        <f>H43</f>
        <v>42000</v>
      </c>
    </row>
    <row r="44" spans="1:9" ht="75" customHeight="1">
      <c r="A44" s="69" t="s">
        <v>124</v>
      </c>
      <c r="B44" s="66"/>
      <c r="C44" s="23"/>
      <c r="D44" s="44" t="s">
        <v>125</v>
      </c>
      <c r="E44" s="70"/>
      <c r="F44" s="46"/>
      <c r="G44" s="46"/>
      <c r="H44" s="46">
        <f>H45+H46</f>
        <v>180000</v>
      </c>
      <c r="I44" s="46">
        <f>I45+I46</f>
        <v>180000</v>
      </c>
    </row>
    <row r="45" spans="1:10" s="12" customFormat="1" ht="41.25" customHeight="1">
      <c r="A45" s="43" t="s">
        <v>96</v>
      </c>
      <c r="B45" s="52"/>
      <c r="C45" s="45"/>
      <c r="D45" s="44"/>
      <c r="E45" s="45">
        <v>200</v>
      </c>
      <c r="F45" s="46"/>
      <c r="G45" s="46"/>
      <c r="H45" s="46">
        <v>180000</v>
      </c>
      <c r="I45" s="46">
        <f>H45</f>
        <v>180000</v>
      </c>
      <c r="J45" s="14"/>
    </row>
    <row r="46" spans="1:9" ht="23.25" customHeight="1">
      <c r="A46" s="43" t="s">
        <v>97</v>
      </c>
      <c r="B46" s="52"/>
      <c r="C46" s="15"/>
      <c r="D46" s="44"/>
      <c r="E46" s="45">
        <v>800</v>
      </c>
      <c r="F46" s="46"/>
      <c r="G46" s="46"/>
      <c r="H46" s="46"/>
      <c r="I46" s="46">
        <f>H46</f>
        <v>0</v>
      </c>
    </row>
    <row r="47" spans="1:10" s="64" customFormat="1" ht="47.25" customHeight="1">
      <c r="A47" s="57" t="s">
        <v>126</v>
      </c>
      <c r="B47" s="58"/>
      <c r="C47" s="57"/>
      <c r="D47" s="58" t="s">
        <v>127</v>
      </c>
      <c r="E47" s="71"/>
      <c r="F47" s="71"/>
      <c r="G47" s="71"/>
      <c r="H47" s="72">
        <f>H48</f>
        <v>369200</v>
      </c>
      <c r="I47" s="72">
        <f>I48</f>
        <v>369200</v>
      </c>
      <c r="J47" s="63"/>
    </row>
    <row r="48" spans="1:9" ht="111.75" customHeight="1">
      <c r="A48" s="73" t="s">
        <v>128</v>
      </c>
      <c r="B48" s="44"/>
      <c r="C48" s="45"/>
      <c r="D48" s="44" t="s">
        <v>129</v>
      </c>
      <c r="E48" s="74"/>
      <c r="F48" s="74"/>
      <c r="G48" s="74"/>
      <c r="H48" s="75">
        <f>H49</f>
        <v>369200</v>
      </c>
      <c r="I48" s="75">
        <f>I49</f>
        <v>369200</v>
      </c>
    </row>
    <row r="49" spans="1:9" ht="90">
      <c r="A49" s="76" t="s">
        <v>130</v>
      </c>
      <c r="B49" s="44"/>
      <c r="C49" s="45"/>
      <c r="D49" s="44" t="s">
        <v>131</v>
      </c>
      <c r="E49" s="74"/>
      <c r="F49" s="74"/>
      <c r="G49" s="74"/>
      <c r="H49" s="75">
        <f>H50</f>
        <v>369200</v>
      </c>
      <c r="I49" s="75">
        <f>I50</f>
        <v>369200</v>
      </c>
    </row>
    <row r="50" spans="1:10" s="79" customFormat="1" ht="45">
      <c r="A50" s="43" t="s">
        <v>96</v>
      </c>
      <c r="B50" s="44"/>
      <c r="C50" s="45"/>
      <c r="D50" s="46"/>
      <c r="E50" s="77">
        <v>200</v>
      </c>
      <c r="F50" s="78"/>
      <c r="G50" s="78"/>
      <c r="H50" s="75">
        <v>369200</v>
      </c>
      <c r="I50" s="75">
        <f>H50</f>
        <v>369200</v>
      </c>
      <c r="J50" s="14"/>
    </row>
    <row r="51" spans="1:10" s="42" customFormat="1" ht="28.5">
      <c r="A51" s="54" t="s">
        <v>132</v>
      </c>
      <c r="B51" s="30"/>
      <c r="C51" s="31" t="s">
        <v>133</v>
      </c>
      <c r="D51" s="32"/>
      <c r="E51" s="33"/>
      <c r="F51" s="34">
        <f>F52</f>
        <v>293942</v>
      </c>
      <c r="G51" s="34"/>
      <c r="H51" s="34"/>
      <c r="I51" s="34">
        <f>I52</f>
        <v>293942</v>
      </c>
      <c r="J51" s="41"/>
    </row>
    <row r="52" spans="1:10" s="42" customFormat="1" ht="23.25" customHeight="1">
      <c r="A52" s="35" t="s">
        <v>87</v>
      </c>
      <c r="B52" s="36"/>
      <c r="C52" s="37"/>
      <c r="D52" s="38" t="s">
        <v>88</v>
      </c>
      <c r="E52" s="39"/>
      <c r="F52" s="40">
        <f>F53</f>
        <v>293942</v>
      </c>
      <c r="G52" s="80"/>
      <c r="H52" s="40"/>
      <c r="I52" s="40">
        <f>I53</f>
        <v>293942</v>
      </c>
      <c r="J52" s="41"/>
    </row>
    <row r="53" spans="1:9" ht="90">
      <c r="A53" s="43" t="s">
        <v>60</v>
      </c>
      <c r="C53" s="23"/>
      <c r="D53" s="44" t="s">
        <v>134</v>
      </c>
      <c r="E53" s="45"/>
      <c r="F53" s="46">
        <f>F54</f>
        <v>293942</v>
      </c>
      <c r="G53" s="46"/>
      <c r="H53" s="46">
        <f>H54</f>
        <v>0</v>
      </c>
      <c r="I53" s="46">
        <f>I54</f>
        <v>293942</v>
      </c>
    </row>
    <row r="54" spans="1:9" ht="105">
      <c r="A54" s="43" t="s">
        <v>95</v>
      </c>
      <c r="B54" s="44"/>
      <c r="C54" s="45"/>
      <c r="D54" s="44"/>
      <c r="E54" s="45">
        <v>100</v>
      </c>
      <c r="F54" s="46">
        <v>293942</v>
      </c>
      <c r="G54" s="46"/>
      <c r="H54" s="46"/>
      <c r="I54" s="46">
        <f>F54</f>
        <v>293942</v>
      </c>
    </row>
    <row r="55" spans="1:9" ht="65.25" customHeight="1">
      <c r="A55" s="54" t="s">
        <v>135</v>
      </c>
      <c r="B55" s="30"/>
      <c r="C55" s="31" t="s">
        <v>136</v>
      </c>
      <c r="D55" s="81"/>
      <c r="E55" s="82"/>
      <c r="F55" s="83"/>
      <c r="G55" s="83"/>
      <c r="H55" s="83">
        <f>H56</f>
        <v>350000</v>
      </c>
      <c r="I55" s="83">
        <f>I56</f>
        <v>350000</v>
      </c>
    </row>
    <row r="56" spans="1:9" ht="45">
      <c r="A56" s="35" t="s">
        <v>137</v>
      </c>
      <c r="B56" s="36"/>
      <c r="C56" s="37"/>
      <c r="D56" s="38" t="s">
        <v>138</v>
      </c>
      <c r="E56" s="39"/>
      <c r="F56" s="40"/>
      <c r="G56" s="40"/>
      <c r="H56" s="40">
        <f>H57</f>
        <v>350000</v>
      </c>
      <c r="I56" s="40">
        <f>I57</f>
        <v>350000</v>
      </c>
    </row>
    <row r="57" spans="1:9" ht="91.5" customHeight="1">
      <c r="A57" s="43" t="s">
        <v>139</v>
      </c>
      <c r="B57" s="44"/>
      <c r="C57" s="23"/>
      <c r="D57" s="44" t="s">
        <v>140</v>
      </c>
      <c r="E57" s="45"/>
      <c r="F57" s="46"/>
      <c r="G57" s="46"/>
      <c r="H57" s="46">
        <f>H58</f>
        <v>350000</v>
      </c>
      <c r="I57" s="46">
        <f>I58</f>
        <v>350000</v>
      </c>
    </row>
    <row r="58" spans="1:9" ht="39" customHeight="1">
      <c r="A58" s="43" t="s">
        <v>141</v>
      </c>
      <c r="B58" s="44"/>
      <c r="C58" s="23"/>
      <c r="D58" s="44" t="s">
        <v>142</v>
      </c>
      <c r="E58" s="45"/>
      <c r="F58" s="46"/>
      <c r="G58" s="46"/>
      <c r="H58" s="46">
        <f>H59</f>
        <v>350000</v>
      </c>
      <c r="I58" s="46">
        <f>I59</f>
        <v>350000</v>
      </c>
    </row>
    <row r="59" spans="1:9" ht="109.5" customHeight="1">
      <c r="A59" s="43" t="s">
        <v>143</v>
      </c>
      <c r="B59" s="84"/>
      <c r="C59" s="23"/>
      <c r="D59" s="44" t="s">
        <v>144</v>
      </c>
      <c r="E59" s="45"/>
      <c r="F59" s="46"/>
      <c r="G59" s="46"/>
      <c r="H59" s="46">
        <f>H60</f>
        <v>350000</v>
      </c>
      <c r="I59" s="46">
        <f>I60</f>
        <v>350000</v>
      </c>
    </row>
    <row r="60" spans="1:9" ht="51" customHeight="1">
      <c r="A60" s="43" t="s">
        <v>96</v>
      </c>
      <c r="B60" s="44"/>
      <c r="C60" s="45"/>
      <c r="D60" s="44"/>
      <c r="E60" s="45">
        <v>200</v>
      </c>
      <c r="F60" s="46"/>
      <c r="G60" s="46"/>
      <c r="H60" s="46">
        <v>350000</v>
      </c>
      <c r="I60" s="46">
        <f>H60</f>
        <v>350000</v>
      </c>
    </row>
    <row r="61" spans="1:9" ht="66.75" customHeight="1">
      <c r="A61" s="85" t="s">
        <v>145</v>
      </c>
      <c r="B61" s="32"/>
      <c r="C61" s="32" t="s">
        <v>146</v>
      </c>
      <c r="D61" s="32"/>
      <c r="E61" s="33"/>
      <c r="F61" s="34"/>
      <c r="G61" s="34"/>
      <c r="H61" s="34">
        <f>H62</f>
        <v>116400</v>
      </c>
      <c r="I61" s="34">
        <f>I62</f>
        <v>116400</v>
      </c>
    </row>
    <row r="62" spans="1:9" ht="81" customHeight="1">
      <c r="A62" s="35" t="s">
        <v>147</v>
      </c>
      <c r="B62" s="86"/>
      <c r="C62" s="87"/>
      <c r="D62" s="38" t="s">
        <v>148</v>
      </c>
      <c r="E62" s="87"/>
      <c r="F62" s="88"/>
      <c r="G62" s="88"/>
      <c r="H62" s="88">
        <f>H63+H67+H72+H76</f>
        <v>116400</v>
      </c>
      <c r="I62" s="88">
        <f>I63+I67+I72+I76</f>
        <v>116400</v>
      </c>
    </row>
    <row r="63" spans="1:9" ht="90" customHeight="1">
      <c r="A63" s="89" t="s">
        <v>149</v>
      </c>
      <c r="B63" s="60"/>
      <c r="C63" s="90"/>
      <c r="D63" s="91" t="s">
        <v>150</v>
      </c>
      <c r="E63" s="90"/>
      <c r="F63" s="62"/>
      <c r="G63" s="62"/>
      <c r="H63" s="62">
        <f>H64</f>
        <v>1000</v>
      </c>
      <c r="I63" s="62">
        <f>I64</f>
        <v>1000</v>
      </c>
    </row>
    <row r="64" spans="1:9" ht="107.25" customHeight="1">
      <c r="A64" s="92" t="s">
        <v>151</v>
      </c>
      <c r="B64" s="44"/>
      <c r="C64" s="45"/>
      <c r="D64" s="67" t="s">
        <v>152</v>
      </c>
      <c r="E64" s="45"/>
      <c r="F64" s="46"/>
      <c r="G64" s="46"/>
      <c r="H64" s="46">
        <f>H65</f>
        <v>1000</v>
      </c>
      <c r="I64" s="46">
        <f>I65</f>
        <v>1000</v>
      </c>
    </row>
    <row r="65" spans="1:9" ht="87.75" customHeight="1">
      <c r="A65" s="92" t="s">
        <v>153</v>
      </c>
      <c r="B65" s="44"/>
      <c r="C65" s="45"/>
      <c r="D65" s="67" t="s">
        <v>154</v>
      </c>
      <c r="E65" s="45"/>
      <c r="F65" s="46"/>
      <c r="G65" s="46"/>
      <c r="H65" s="46">
        <f>H66</f>
        <v>1000</v>
      </c>
      <c r="I65" s="46">
        <f>I66</f>
        <v>1000</v>
      </c>
    </row>
    <row r="66" spans="1:9" ht="45">
      <c r="A66" s="43" t="s">
        <v>96</v>
      </c>
      <c r="B66" s="44"/>
      <c r="C66" s="45"/>
      <c r="D66" s="67"/>
      <c r="E66" s="45">
        <v>200</v>
      </c>
      <c r="F66" s="46"/>
      <c r="G66" s="46"/>
      <c r="H66" s="46">
        <v>1000</v>
      </c>
      <c r="I66" s="46">
        <f>H66</f>
        <v>1000</v>
      </c>
    </row>
    <row r="67" spans="1:9" ht="105">
      <c r="A67" s="89" t="s">
        <v>155</v>
      </c>
      <c r="B67" s="60"/>
      <c r="C67" s="90"/>
      <c r="D67" s="91" t="s">
        <v>156</v>
      </c>
      <c r="E67" s="90"/>
      <c r="F67" s="62"/>
      <c r="G67" s="62"/>
      <c r="H67" s="62">
        <f>H68</f>
        <v>95400</v>
      </c>
      <c r="I67" s="62">
        <f>I68</f>
        <v>95400</v>
      </c>
    </row>
    <row r="68" spans="1:9" ht="84" customHeight="1">
      <c r="A68" s="43" t="s">
        <v>157</v>
      </c>
      <c r="B68" s="44"/>
      <c r="C68" s="45"/>
      <c r="D68" s="44" t="s">
        <v>158</v>
      </c>
      <c r="E68" s="45"/>
      <c r="F68" s="46"/>
      <c r="G68" s="46"/>
      <c r="H68" s="46">
        <f>H69</f>
        <v>95400</v>
      </c>
      <c r="I68" s="46">
        <f>I69</f>
        <v>95400</v>
      </c>
    </row>
    <row r="69" spans="1:9" ht="30">
      <c r="A69" s="43" t="s">
        <v>159</v>
      </c>
      <c r="B69" s="67"/>
      <c r="C69" s="45"/>
      <c r="D69" s="44" t="s">
        <v>160</v>
      </c>
      <c r="E69" s="45"/>
      <c r="F69" s="46"/>
      <c r="G69" s="46"/>
      <c r="H69" s="46">
        <f>H70+H71</f>
        <v>95400</v>
      </c>
      <c r="I69" s="46">
        <f>I70+I71</f>
        <v>95400</v>
      </c>
    </row>
    <row r="70" spans="1:9" ht="105">
      <c r="A70" s="43" t="s">
        <v>95</v>
      </c>
      <c r="B70" s="44"/>
      <c r="C70" s="45"/>
      <c r="D70" s="44"/>
      <c r="E70" s="45">
        <v>100</v>
      </c>
      <c r="F70" s="46"/>
      <c r="G70" s="46"/>
      <c r="H70" s="46">
        <v>62400</v>
      </c>
      <c r="I70" s="46">
        <f>H70</f>
        <v>62400</v>
      </c>
    </row>
    <row r="71" spans="1:9" ht="45">
      <c r="A71" s="43" t="s">
        <v>96</v>
      </c>
      <c r="B71" s="44"/>
      <c r="C71" s="45"/>
      <c r="D71" s="44"/>
      <c r="E71" s="45">
        <v>200</v>
      </c>
      <c r="F71" s="46"/>
      <c r="G71" s="46"/>
      <c r="H71" s="46">
        <v>33000</v>
      </c>
      <c r="I71" s="46">
        <f>H71</f>
        <v>33000</v>
      </c>
    </row>
    <row r="72" spans="1:9" ht="135">
      <c r="A72" s="89" t="s">
        <v>161</v>
      </c>
      <c r="B72" s="60"/>
      <c r="C72" s="90"/>
      <c r="D72" s="91" t="s">
        <v>162</v>
      </c>
      <c r="E72" s="90"/>
      <c r="F72" s="62"/>
      <c r="G72" s="62"/>
      <c r="H72" s="62">
        <f>H73</f>
        <v>10000</v>
      </c>
      <c r="I72" s="62">
        <f>I73</f>
        <v>10000</v>
      </c>
    </row>
    <row r="73" spans="1:9" ht="96.75" customHeight="1">
      <c r="A73" s="92" t="s">
        <v>163</v>
      </c>
      <c r="B73" s="44"/>
      <c r="C73" s="93"/>
      <c r="D73" s="67" t="s">
        <v>164</v>
      </c>
      <c r="E73" s="45"/>
      <c r="F73" s="46"/>
      <c r="G73" s="46"/>
      <c r="H73" s="46">
        <f>H74</f>
        <v>10000</v>
      </c>
      <c r="I73" s="46">
        <f>I74</f>
        <v>10000</v>
      </c>
    </row>
    <row r="74" spans="1:9" ht="150">
      <c r="A74" s="92" t="s">
        <v>165</v>
      </c>
      <c r="B74" s="44"/>
      <c r="C74" s="45"/>
      <c r="D74" s="67" t="s">
        <v>166</v>
      </c>
      <c r="E74" s="45"/>
      <c r="F74" s="46"/>
      <c r="G74" s="46"/>
      <c r="H74" s="46">
        <f>H75</f>
        <v>10000</v>
      </c>
      <c r="I74" s="46">
        <f>I75</f>
        <v>10000</v>
      </c>
    </row>
    <row r="75" spans="1:9" ht="47.25" customHeight="1">
      <c r="A75" s="43" t="s">
        <v>96</v>
      </c>
      <c r="B75" s="44"/>
      <c r="C75" s="45"/>
      <c r="D75" s="67"/>
      <c r="E75" s="45">
        <v>200</v>
      </c>
      <c r="F75" s="46"/>
      <c r="G75" s="46"/>
      <c r="H75" s="46">
        <v>10000</v>
      </c>
      <c r="I75" s="46">
        <f>H75</f>
        <v>10000</v>
      </c>
    </row>
    <row r="76" spans="1:9" ht="90">
      <c r="A76" s="89" t="s">
        <v>167</v>
      </c>
      <c r="B76" s="60"/>
      <c r="C76" s="90"/>
      <c r="D76" s="91" t="s">
        <v>168</v>
      </c>
      <c r="E76" s="90"/>
      <c r="F76" s="62"/>
      <c r="G76" s="62"/>
      <c r="H76" s="62">
        <f>H77</f>
        <v>10000</v>
      </c>
      <c r="I76" s="62">
        <f>I77</f>
        <v>10000</v>
      </c>
    </row>
    <row r="77" spans="1:9" ht="83.25" customHeight="1">
      <c r="A77" s="92" t="s">
        <v>169</v>
      </c>
      <c r="B77" s="44"/>
      <c r="C77" s="45"/>
      <c r="D77" s="67" t="s">
        <v>170</v>
      </c>
      <c r="E77" s="45"/>
      <c r="F77" s="46"/>
      <c r="G77" s="46"/>
      <c r="H77" s="46">
        <f>H78</f>
        <v>10000</v>
      </c>
      <c r="I77" s="46">
        <f>I78</f>
        <v>10000</v>
      </c>
    </row>
    <row r="78" spans="1:9" ht="87" customHeight="1">
      <c r="A78" s="92" t="s">
        <v>171</v>
      </c>
      <c r="B78" s="44"/>
      <c r="C78" s="45"/>
      <c r="D78" s="67" t="s">
        <v>172</v>
      </c>
      <c r="E78" s="45"/>
      <c r="F78" s="46"/>
      <c r="G78" s="46"/>
      <c r="H78" s="46">
        <f>H79</f>
        <v>10000</v>
      </c>
      <c r="I78" s="46">
        <f>I79</f>
        <v>10000</v>
      </c>
    </row>
    <row r="79" spans="1:9" ht="45">
      <c r="A79" s="43" t="s">
        <v>96</v>
      </c>
      <c r="B79" s="44"/>
      <c r="C79" s="45"/>
      <c r="D79" s="67"/>
      <c r="E79" s="45">
        <v>200</v>
      </c>
      <c r="F79" s="46"/>
      <c r="G79" s="46"/>
      <c r="H79" s="46">
        <v>10000</v>
      </c>
      <c r="I79" s="46">
        <f>H79</f>
        <v>10000</v>
      </c>
    </row>
    <row r="80" spans="1:9" ht="30" customHeight="1">
      <c r="A80" s="54" t="s">
        <v>173</v>
      </c>
      <c r="B80" s="30"/>
      <c r="C80" s="31" t="s">
        <v>174</v>
      </c>
      <c r="D80" s="32"/>
      <c r="E80" s="33"/>
      <c r="F80" s="34"/>
      <c r="G80" s="34">
        <f>G81</f>
        <v>10014685</v>
      </c>
      <c r="H80" s="34">
        <f>H81</f>
        <v>4370293.57</v>
      </c>
      <c r="I80" s="34">
        <f>I81</f>
        <v>14384978.57</v>
      </c>
    </row>
    <row r="81" spans="1:9" ht="55.5" customHeight="1">
      <c r="A81" s="35" t="s">
        <v>175</v>
      </c>
      <c r="B81" s="36"/>
      <c r="C81" s="37"/>
      <c r="D81" s="38" t="s">
        <v>176</v>
      </c>
      <c r="E81" s="39"/>
      <c r="F81" s="40"/>
      <c r="G81" s="40">
        <f>G82</f>
        <v>10014685</v>
      </c>
      <c r="H81" s="40">
        <f>H82</f>
        <v>4370293.57</v>
      </c>
      <c r="I81" s="40">
        <f>I82</f>
        <v>14384978.57</v>
      </c>
    </row>
    <row r="82" spans="1:9" ht="74.25" customHeight="1">
      <c r="A82" s="94" t="s">
        <v>177</v>
      </c>
      <c r="B82" s="95"/>
      <c r="C82" s="96"/>
      <c r="D82" s="97" t="s">
        <v>178</v>
      </c>
      <c r="E82" s="98"/>
      <c r="F82" s="99"/>
      <c r="G82" s="99">
        <f>G83</f>
        <v>10014685</v>
      </c>
      <c r="H82" s="99">
        <f>H83</f>
        <v>4370293.57</v>
      </c>
      <c r="I82" s="99">
        <f>I83</f>
        <v>14384978.57</v>
      </c>
    </row>
    <row r="83" spans="1:9" ht="80.25" customHeight="1">
      <c r="A83" s="43" t="s">
        <v>179</v>
      </c>
      <c r="B83" s="22"/>
      <c r="C83" s="23"/>
      <c r="D83" s="44" t="s">
        <v>180</v>
      </c>
      <c r="E83" s="45"/>
      <c r="F83" s="46">
        <f>F84+F86+F88+F90</f>
        <v>0</v>
      </c>
      <c r="G83" s="46">
        <f>G84+G86+G88+G90+G92</f>
        <v>10014685</v>
      </c>
      <c r="H83" s="46">
        <f>H84+H86+H88+H90+H92+H94</f>
        <v>4370293.57</v>
      </c>
      <c r="I83" s="46">
        <f>I84+I86+I88+I90+I92+I94</f>
        <v>14384978.57</v>
      </c>
    </row>
    <row r="84" spans="1:9" ht="89.25" customHeight="1">
      <c r="A84" s="43" t="s">
        <v>181</v>
      </c>
      <c r="B84" s="100"/>
      <c r="C84" s="23"/>
      <c r="D84" s="44" t="s">
        <v>182</v>
      </c>
      <c r="E84" s="45"/>
      <c r="F84" s="46"/>
      <c r="G84" s="46"/>
      <c r="H84" s="46">
        <f>H85</f>
        <v>1577039</v>
      </c>
      <c r="I84" s="46">
        <f>I85</f>
        <v>1577039</v>
      </c>
    </row>
    <row r="85" spans="1:10" s="12" customFormat="1" ht="45">
      <c r="A85" s="43" t="s">
        <v>96</v>
      </c>
      <c r="B85" s="44"/>
      <c r="C85" s="45"/>
      <c r="D85" s="44"/>
      <c r="E85" s="45">
        <v>200</v>
      </c>
      <c r="F85" s="46"/>
      <c r="G85" s="46"/>
      <c r="H85" s="46">
        <v>1577039</v>
      </c>
      <c r="I85" s="46">
        <f>H85</f>
        <v>1577039</v>
      </c>
      <c r="J85" s="14"/>
    </row>
    <row r="86" spans="1:9" ht="30">
      <c r="A86" s="43" t="s">
        <v>183</v>
      </c>
      <c r="C86" s="45"/>
      <c r="D86" s="44" t="s">
        <v>184</v>
      </c>
      <c r="E86" s="45"/>
      <c r="F86" s="46"/>
      <c r="G86" s="46"/>
      <c r="H86" s="46">
        <f>H87</f>
        <v>2142673.57</v>
      </c>
      <c r="I86" s="46">
        <f>H86</f>
        <v>2142673.57</v>
      </c>
    </row>
    <row r="87" spans="1:9" ht="45">
      <c r="A87" s="43" t="s">
        <v>96</v>
      </c>
      <c r="B87" s="101"/>
      <c r="C87" s="15"/>
      <c r="D87" s="101"/>
      <c r="E87" s="45">
        <v>200</v>
      </c>
      <c r="F87" s="46"/>
      <c r="G87" s="46"/>
      <c r="H87" s="46">
        <v>2142673.57</v>
      </c>
      <c r="I87" s="46">
        <f>H87</f>
        <v>2142673.57</v>
      </c>
    </row>
    <row r="88" spans="1:9" ht="45">
      <c r="A88" s="43" t="s">
        <v>185</v>
      </c>
      <c r="B88" s="66"/>
      <c r="C88" s="102"/>
      <c r="D88" s="44" t="s">
        <v>186</v>
      </c>
      <c r="E88" s="45"/>
      <c r="F88" s="46"/>
      <c r="G88" s="46"/>
      <c r="H88" s="46">
        <f>H89</f>
        <v>277312</v>
      </c>
      <c r="I88" s="46">
        <f>I89</f>
        <v>277312</v>
      </c>
    </row>
    <row r="89" spans="1:9" ht="45">
      <c r="A89" s="43" t="s">
        <v>96</v>
      </c>
      <c r="B89" s="66"/>
      <c r="C89" s="102"/>
      <c r="D89" s="44"/>
      <c r="E89" s="45">
        <v>200</v>
      </c>
      <c r="F89" s="46"/>
      <c r="G89" s="46"/>
      <c r="H89" s="46">
        <v>277312</v>
      </c>
      <c r="I89" s="46">
        <f>H89</f>
        <v>277312</v>
      </c>
    </row>
    <row r="90" spans="1:9" ht="33" customHeight="1">
      <c r="A90" s="43" t="s">
        <v>183</v>
      </c>
      <c r="B90" s="66"/>
      <c r="C90" s="102"/>
      <c r="D90" s="44" t="s">
        <v>187</v>
      </c>
      <c r="E90" s="45"/>
      <c r="F90" s="46"/>
      <c r="G90" s="46">
        <f>G91</f>
        <v>4268780</v>
      </c>
      <c r="H90" s="46"/>
      <c r="I90" s="46">
        <f>I91</f>
        <v>4268780</v>
      </c>
    </row>
    <row r="91" spans="1:9" ht="45">
      <c r="A91" s="43" t="s">
        <v>96</v>
      </c>
      <c r="B91" s="66"/>
      <c r="C91" s="102"/>
      <c r="D91" s="44"/>
      <c r="E91" s="45">
        <v>200</v>
      </c>
      <c r="F91" s="46"/>
      <c r="G91" s="46">
        <v>4268780</v>
      </c>
      <c r="H91" s="46"/>
      <c r="I91" s="46">
        <f>G91</f>
        <v>4268780</v>
      </c>
    </row>
    <row r="92" spans="1:9" ht="75.75" customHeight="1">
      <c r="A92" s="43" t="s">
        <v>188</v>
      </c>
      <c r="B92" s="66"/>
      <c r="C92" s="102"/>
      <c r="D92" s="44" t="s">
        <v>189</v>
      </c>
      <c r="E92" s="45"/>
      <c r="F92" s="46"/>
      <c r="G92" s="46">
        <f>G93</f>
        <v>5745905</v>
      </c>
      <c r="H92" s="46"/>
      <c r="I92" s="46">
        <f>I93</f>
        <v>5745905</v>
      </c>
    </row>
    <row r="93" spans="1:9" ht="45">
      <c r="A93" s="43" t="s">
        <v>96</v>
      </c>
      <c r="B93" s="66"/>
      <c r="C93" s="102"/>
      <c r="D93" s="44"/>
      <c r="E93" s="45">
        <v>200</v>
      </c>
      <c r="F93" s="46"/>
      <c r="G93" s="46">
        <v>5745905</v>
      </c>
      <c r="H93" s="46"/>
      <c r="I93" s="46">
        <f>G93</f>
        <v>5745905</v>
      </c>
    </row>
    <row r="94" spans="1:9" ht="90.75" customHeight="1">
      <c r="A94" s="43" t="s">
        <v>190</v>
      </c>
      <c r="B94" s="66"/>
      <c r="C94" s="102"/>
      <c r="D94" s="44" t="s">
        <v>191</v>
      </c>
      <c r="E94" s="45"/>
      <c r="F94" s="46"/>
      <c r="G94" s="46">
        <f>G95</f>
        <v>0</v>
      </c>
      <c r="H94" s="46">
        <f>H95</f>
        <v>373269</v>
      </c>
      <c r="I94" s="46">
        <f>I95</f>
        <v>373269</v>
      </c>
    </row>
    <row r="95" spans="1:9" ht="48" customHeight="1">
      <c r="A95" s="43" t="s">
        <v>96</v>
      </c>
      <c r="B95" s="66"/>
      <c r="C95" s="102"/>
      <c r="D95" s="44"/>
      <c r="E95" s="45">
        <v>200</v>
      </c>
      <c r="F95" s="46"/>
      <c r="G95" s="46"/>
      <c r="H95" s="46">
        <v>373269</v>
      </c>
      <c r="I95" s="46">
        <f>H95</f>
        <v>373269</v>
      </c>
    </row>
    <row r="96" spans="1:10" s="64" customFormat="1" ht="21.75" customHeight="1">
      <c r="A96" s="54" t="s">
        <v>192</v>
      </c>
      <c r="B96" s="30"/>
      <c r="C96" s="31" t="s">
        <v>193</v>
      </c>
      <c r="D96" s="81"/>
      <c r="E96" s="82"/>
      <c r="F96" s="83"/>
      <c r="G96" s="83"/>
      <c r="H96" s="83">
        <f>H97+H102</f>
        <v>1170454</v>
      </c>
      <c r="I96" s="83">
        <f>H96</f>
        <v>1170454</v>
      </c>
      <c r="J96" s="63"/>
    </row>
    <row r="97" spans="1:10" s="42" customFormat="1" ht="89.25" customHeight="1">
      <c r="A97" s="35" t="s">
        <v>194</v>
      </c>
      <c r="B97" s="36"/>
      <c r="C97" s="37"/>
      <c r="D97" s="38" t="s">
        <v>195</v>
      </c>
      <c r="E97" s="103"/>
      <c r="F97" s="104"/>
      <c r="G97" s="104"/>
      <c r="H97" s="104">
        <f>H98</f>
        <v>100000</v>
      </c>
      <c r="I97" s="104">
        <f>I98</f>
        <v>100000</v>
      </c>
      <c r="J97" s="41"/>
    </row>
    <row r="98" spans="1:10" s="64" customFormat="1" ht="87.75" customHeight="1">
      <c r="A98" s="94" t="s">
        <v>196</v>
      </c>
      <c r="B98" s="61"/>
      <c r="C98" s="98"/>
      <c r="D98" s="97" t="s">
        <v>197</v>
      </c>
      <c r="E98" s="105"/>
      <c r="F98" s="106"/>
      <c r="G98" s="106"/>
      <c r="H98" s="107">
        <f>H99</f>
        <v>100000</v>
      </c>
      <c r="I98" s="107">
        <f>I99</f>
        <v>100000</v>
      </c>
      <c r="J98" s="63"/>
    </row>
    <row r="99" spans="1:10" s="64" customFormat="1" ht="104.25" customHeight="1">
      <c r="A99" s="92" t="s">
        <v>198</v>
      </c>
      <c r="B99" s="108"/>
      <c r="C99" s="109"/>
      <c r="D99" s="67" t="s">
        <v>199</v>
      </c>
      <c r="E99" s="110"/>
      <c r="F99" s="111"/>
      <c r="G99" s="111"/>
      <c r="H99" s="112">
        <f>H100</f>
        <v>100000</v>
      </c>
      <c r="I99" s="112">
        <f>I100</f>
        <v>100000</v>
      </c>
      <c r="J99" s="63"/>
    </row>
    <row r="100" spans="1:10" s="64" customFormat="1" ht="119.25" customHeight="1">
      <c r="A100" s="92" t="s">
        <v>200</v>
      </c>
      <c r="B100" s="113"/>
      <c r="C100" s="109"/>
      <c r="D100" s="67" t="s">
        <v>201</v>
      </c>
      <c r="E100" s="110"/>
      <c r="F100" s="111"/>
      <c r="G100" s="111"/>
      <c r="H100" s="112">
        <f>H101</f>
        <v>100000</v>
      </c>
      <c r="I100" s="112">
        <f>I101</f>
        <v>100000</v>
      </c>
      <c r="J100" s="63"/>
    </row>
    <row r="101" spans="1:10" s="64" customFormat="1" ht="69" customHeight="1">
      <c r="A101" s="92" t="s">
        <v>202</v>
      </c>
      <c r="B101" s="67"/>
      <c r="D101" s="114"/>
      <c r="E101" s="109">
        <v>400</v>
      </c>
      <c r="F101" s="111"/>
      <c r="G101" s="111"/>
      <c r="H101" s="112">
        <v>100000</v>
      </c>
      <c r="I101" s="112">
        <f>H101</f>
        <v>100000</v>
      </c>
      <c r="J101" s="63"/>
    </row>
    <row r="102" spans="1:10" s="79" customFormat="1" ht="72.75" customHeight="1">
      <c r="A102" s="115">
        <f>'РАСХ 2023 по целевым статьям'!G45</f>
        <v>0</v>
      </c>
      <c r="B102" s="116"/>
      <c r="C102" s="117"/>
      <c r="D102" s="118" t="s">
        <v>203</v>
      </c>
      <c r="E102" s="119"/>
      <c r="F102" s="120"/>
      <c r="G102" s="121"/>
      <c r="H102" s="122">
        <f>H103</f>
        <v>1070454</v>
      </c>
      <c r="I102" s="122">
        <f>I103</f>
        <v>1070454</v>
      </c>
      <c r="J102" s="14"/>
    </row>
    <row r="103" spans="1:10" s="126" customFormat="1" ht="75" customHeight="1">
      <c r="A103" s="89" t="s">
        <v>204</v>
      </c>
      <c r="B103" s="61"/>
      <c r="C103" s="123"/>
      <c r="D103" s="91" t="s">
        <v>205</v>
      </c>
      <c r="E103" s="124"/>
      <c r="F103" s="125"/>
      <c r="G103" s="125"/>
      <c r="H103" s="62">
        <f>H104</f>
        <v>1070454</v>
      </c>
      <c r="I103" s="62">
        <f>I104</f>
        <v>1070454</v>
      </c>
      <c r="J103" s="63"/>
    </row>
    <row r="104" spans="1:9" ht="43.5" customHeight="1">
      <c r="A104" s="127" t="s">
        <v>206</v>
      </c>
      <c r="B104" s="128"/>
      <c r="C104" s="129"/>
      <c r="D104" s="128" t="s">
        <v>207</v>
      </c>
      <c r="E104" s="130"/>
      <c r="F104" s="131"/>
      <c r="G104" s="131"/>
      <c r="H104" s="131">
        <f>H105+H107</f>
        <v>1070454</v>
      </c>
      <c r="I104" s="131">
        <f>I105+I107</f>
        <v>1070454</v>
      </c>
    </row>
    <row r="105" spans="1:9" ht="46.5" customHeight="1">
      <c r="A105" s="43" t="s">
        <v>208</v>
      </c>
      <c r="C105" s="109"/>
      <c r="D105" s="44" t="s">
        <v>209</v>
      </c>
      <c r="E105" s="130"/>
      <c r="F105" s="131"/>
      <c r="G105" s="131"/>
      <c r="H105" s="46">
        <f>H106</f>
        <v>1002054</v>
      </c>
      <c r="I105" s="46">
        <f>I106</f>
        <v>1002054</v>
      </c>
    </row>
    <row r="106" spans="1:9" ht="46.5" customHeight="1">
      <c r="A106" s="43" t="s">
        <v>96</v>
      </c>
      <c r="B106" s="67"/>
      <c r="C106" s="109"/>
      <c r="D106" s="131"/>
      <c r="E106" s="130">
        <v>200</v>
      </c>
      <c r="F106" s="131"/>
      <c r="G106" s="131"/>
      <c r="H106" s="46">
        <v>1002054</v>
      </c>
      <c r="I106" s="131">
        <f>H106</f>
        <v>1002054</v>
      </c>
    </row>
    <row r="107" spans="1:9" ht="44.25" customHeight="1">
      <c r="A107" s="132" t="s">
        <v>210</v>
      </c>
      <c r="B107" s="133"/>
      <c r="C107" s="134"/>
      <c r="D107" s="44" t="s">
        <v>211</v>
      </c>
      <c r="E107" s="131"/>
      <c r="F107" s="131"/>
      <c r="G107" s="131"/>
      <c r="H107" s="131">
        <f>H108</f>
        <v>68400</v>
      </c>
      <c r="I107" s="131">
        <f>H107</f>
        <v>68400</v>
      </c>
    </row>
    <row r="108" spans="1:9" ht="42" customHeight="1">
      <c r="A108" s="43" t="s">
        <v>96</v>
      </c>
      <c r="B108" s="66"/>
      <c r="C108" s="45"/>
      <c r="D108" s="44"/>
      <c r="E108" s="135">
        <v>200</v>
      </c>
      <c r="F108" s="50"/>
      <c r="G108" s="136"/>
      <c r="H108" s="46">
        <v>68400</v>
      </c>
      <c r="I108" s="131">
        <f>H108</f>
        <v>68400</v>
      </c>
    </row>
    <row r="109" spans="1:9" ht="23.25" customHeight="1">
      <c r="A109" s="54" t="s">
        <v>212</v>
      </c>
      <c r="B109" s="30"/>
      <c r="C109" s="31" t="s">
        <v>213</v>
      </c>
      <c r="D109" s="32"/>
      <c r="E109" s="137"/>
      <c r="F109" s="34"/>
      <c r="G109" s="34"/>
      <c r="H109" s="34">
        <f>H110</f>
        <v>520200</v>
      </c>
      <c r="I109" s="34">
        <f>I110</f>
        <v>520200</v>
      </c>
    </row>
    <row r="110" spans="1:9" ht="72" customHeight="1">
      <c r="A110" s="115">
        <f>'РАСХ 2023 по целевым статьям'!G45</f>
        <v>0</v>
      </c>
      <c r="B110" s="116"/>
      <c r="C110" s="117"/>
      <c r="D110" s="118" t="s">
        <v>203</v>
      </c>
      <c r="E110" s="138"/>
      <c r="F110" s="139"/>
      <c r="G110" s="139"/>
      <c r="H110" s="139">
        <f>H111</f>
        <v>520200</v>
      </c>
      <c r="I110" s="139">
        <f>I111</f>
        <v>520200</v>
      </c>
    </row>
    <row r="111" spans="1:9" ht="61.5" customHeight="1">
      <c r="A111" s="89" t="s">
        <v>204</v>
      </c>
      <c r="B111" s="61"/>
      <c r="C111" s="123"/>
      <c r="D111" s="91" t="s">
        <v>205</v>
      </c>
      <c r="E111" s="124"/>
      <c r="F111" s="125"/>
      <c r="G111" s="125"/>
      <c r="H111" s="99">
        <f>H112+H115</f>
        <v>520200</v>
      </c>
      <c r="I111" s="99">
        <f>I112+I115</f>
        <v>520200</v>
      </c>
    </row>
    <row r="112" spans="1:9" ht="32.25" customHeight="1">
      <c r="A112" s="140" t="s">
        <v>214</v>
      </c>
      <c r="B112" s="141"/>
      <c r="C112" s="129"/>
      <c r="D112" s="128" t="s">
        <v>207</v>
      </c>
      <c r="E112" s="130"/>
      <c r="F112" s="131"/>
      <c r="G112" s="131"/>
      <c r="H112" s="46">
        <f>H113</f>
        <v>105200</v>
      </c>
      <c r="I112" s="46">
        <f>I113</f>
        <v>105200</v>
      </c>
    </row>
    <row r="113" spans="1:9" ht="32.25" customHeight="1">
      <c r="A113" s="142" t="s">
        <v>215</v>
      </c>
      <c r="B113" s="66"/>
      <c r="C113" s="143"/>
      <c r="D113" s="44" t="s">
        <v>216</v>
      </c>
      <c r="E113" s="144"/>
      <c r="F113" s="131"/>
      <c r="G113" s="131"/>
      <c r="H113" s="131">
        <f>H114</f>
        <v>105200</v>
      </c>
      <c r="I113" s="131">
        <f>I114</f>
        <v>105200</v>
      </c>
    </row>
    <row r="114" spans="1:9" ht="45">
      <c r="A114" s="69" t="s">
        <v>96</v>
      </c>
      <c r="B114" s="66"/>
      <c r="C114" s="143"/>
      <c r="D114" s="44"/>
      <c r="E114" s="45">
        <v>200</v>
      </c>
      <c r="F114" s="131"/>
      <c r="G114" s="131"/>
      <c r="H114" s="131">
        <v>105200</v>
      </c>
      <c r="I114" s="131">
        <f>H114</f>
        <v>105200</v>
      </c>
    </row>
    <row r="115" spans="1:9" ht="76.5" customHeight="1">
      <c r="A115" s="92" t="s">
        <v>217</v>
      </c>
      <c r="B115" s="77"/>
      <c r="C115" s="74"/>
      <c r="D115" s="67" t="s">
        <v>218</v>
      </c>
      <c r="E115" s="109"/>
      <c r="F115" s="46"/>
      <c r="G115" s="46"/>
      <c r="H115" s="46">
        <f>H116+H118</f>
        <v>415000</v>
      </c>
      <c r="I115" s="46">
        <f>I116+I118</f>
        <v>415000</v>
      </c>
    </row>
    <row r="116" spans="1:9" ht="31.5" customHeight="1">
      <c r="A116" s="43" t="s">
        <v>219</v>
      </c>
      <c r="B116" s="77"/>
      <c r="C116" s="74"/>
      <c r="D116" s="44" t="s">
        <v>220</v>
      </c>
      <c r="E116" s="45"/>
      <c r="F116" s="46"/>
      <c r="G116" s="46"/>
      <c r="H116" s="46">
        <f>H117</f>
        <v>115000</v>
      </c>
      <c r="I116" s="46">
        <f>I117</f>
        <v>115000</v>
      </c>
    </row>
    <row r="117" spans="1:9" ht="41.25" customHeight="1">
      <c r="A117" s="43" t="s">
        <v>96</v>
      </c>
      <c r="B117" s="77"/>
      <c r="C117" s="74"/>
      <c r="D117" s="44"/>
      <c r="E117" s="45">
        <v>200</v>
      </c>
      <c r="F117" s="46"/>
      <c r="G117" s="46"/>
      <c r="H117" s="46">
        <v>115000</v>
      </c>
      <c r="I117" s="46">
        <f>H117</f>
        <v>115000</v>
      </c>
    </row>
    <row r="118" spans="1:9" ht="41.25" customHeight="1">
      <c r="A118" s="43" t="s">
        <v>221</v>
      </c>
      <c r="B118" s="77"/>
      <c r="C118" s="74"/>
      <c r="D118" s="44" t="s">
        <v>222</v>
      </c>
      <c r="E118" s="45"/>
      <c r="F118" s="46"/>
      <c r="G118" s="46"/>
      <c r="H118" s="46">
        <f>H119+H120</f>
        <v>300000</v>
      </c>
      <c r="I118" s="46">
        <f>I119+I120</f>
        <v>300000</v>
      </c>
    </row>
    <row r="119" spans="1:9" ht="41.25" customHeight="1">
      <c r="A119" s="43" t="s">
        <v>96</v>
      </c>
      <c r="B119" s="77"/>
      <c r="C119" s="74"/>
      <c r="D119" s="44"/>
      <c r="E119" s="45">
        <v>200</v>
      </c>
      <c r="F119" s="46"/>
      <c r="G119" s="46"/>
      <c r="H119" s="46">
        <v>100000</v>
      </c>
      <c r="I119" s="46">
        <f>H119</f>
        <v>100000</v>
      </c>
    </row>
    <row r="120" spans="1:9" ht="41.25" customHeight="1">
      <c r="A120" s="43" t="s">
        <v>202</v>
      </c>
      <c r="B120" s="44"/>
      <c r="C120" s="143"/>
      <c r="D120" s="44"/>
      <c r="E120" s="45">
        <v>400</v>
      </c>
      <c r="F120" s="46"/>
      <c r="G120" s="46"/>
      <c r="H120" s="46">
        <v>200000</v>
      </c>
      <c r="I120" s="46">
        <f>H120</f>
        <v>200000</v>
      </c>
    </row>
    <row r="121" spans="1:9" ht="23.25" customHeight="1">
      <c r="A121" s="54" t="s">
        <v>223</v>
      </c>
      <c r="B121" s="30"/>
      <c r="C121" s="31" t="s">
        <v>224</v>
      </c>
      <c r="D121" s="32"/>
      <c r="E121" s="33"/>
      <c r="F121" s="34">
        <f>F127+F122</f>
        <v>0</v>
      </c>
      <c r="G121" s="34">
        <f>G127+G122</f>
        <v>0</v>
      </c>
      <c r="H121" s="34">
        <f>H127+H122</f>
        <v>13649979.37</v>
      </c>
      <c r="I121" s="34">
        <f>I127+I122</f>
        <v>13649979.37</v>
      </c>
    </row>
    <row r="122" spans="1:9" ht="48.75" customHeight="1">
      <c r="A122" s="115" t="s">
        <v>225</v>
      </c>
      <c r="B122" s="145"/>
      <c r="C122" s="146"/>
      <c r="D122" s="118" t="s">
        <v>226</v>
      </c>
      <c r="E122" s="147"/>
      <c r="F122" s="122">
        <f>F123</f>
        <v>0</v>
      </c>
      <c r="G122" s="122">
        <f>G123</f>
        <v>0</v>
      </c>
      <c r="H122" s="122">
        <f>H123</f>
        <v>237055.11</v>
      </c>
      <c r="I122" s="122">
        <f>I123</f>
        <v>237055.11</v>
      </c>
    </row>
    <row r="123" spans="1:9" ht="46.5" customHeight="1">
      <c r="A123" s="57" t="s">
        <v>227</v>
      </c>
      <c r="B123" s="58"/>
      <c r="C123" s="59"/>
      <c r="D123" s="60" t="s">
        <v>228</v>
      </c>
      <c r="E123" s="90"/>
      <c r="F123" s="62">
        <f>F124</f>
        <v>0</v>
      </c>
      <c r="G123" s="62">
        <f>G124</f>
        <v>0</v>
      </c>
      <c r="H123" s="62">
        <f>H124</f>
        <v>237055.11</v>
      </c>
      <c r="I123" s="62">
        <f>I124</f>
        <v>237055.11</v>
      </c>
    </row>
    <row r="124" spans="1:9" ht="52.5" customHeight="1">
      <c r="A124" s="148" t="s">
        <v>229</v>
      </c>
      <c r="B124" s="149"/>
      <c r="C124" s="150"/>
      <c r="D124" s="151" t="s">
        <v>230</v>
      </c>
      <c r="E124" s="152"/>
      <c r="F124" s="46">
        <f>F125</f>
        <v>0</v>
      </c>
      <c r="G124" s="46">
        <f>G125</f>
        <v>0</v>
      </c>
      <c r="H124" s="46">
        <f>H125</f>
        <v>237055.11</v>
      </c>
      <c r="I124" s="46">
        <f>I125</f>
        <v>237055.11</v>
      </c>
    </row>
    <row r="125" spans="1:9" ht="36.75" customHeight="1">
      <c r="A125" s="153" t="s">
        <v>231</v>
      </c>
      <c r="B125" s="149"/>
      <c r="C125" s="154"/>
      <c r="D125" s="155" t="s">
        <v>232</v>
      </c>
      <c r="E125" s="152"/>
      <c r="F125" s="46">
        <f>F126</f>
        <v>0</v>
      </c>
      <c r="G125" s="46">
        <f>G126</f>
        <v>0</v>
      </c>
      <c r="H125" s="46">
        <f>H126</f>
        <v>237055.11</v>
      </c>
      <c r="I125" s="46">
        <f>I126</f>
        <v>237055.11</v>
      </c>
    </row>
    <row r="126" spans="1:9" ht="57" customHeight="1">
      <c r="A126" s="153" t="s">
        <v>96</v>
      </c>
      <c r="B126" s="156"/>
      <c r="C126" s="15"/>
      <c r="D126" s="157"/>
      <c r="E126" s="158">
        <v>200</v>
      </c>
      <c r="F126" s="46"/>
      <c r="G126" s="46"/>
      <c r="H126" s="46">
        <v>237055.11</v>
      </c>
      <c r="I126" s="46">
        <f>F126+G126+H126</f>
        <v>237055.11</v>
      </c>
    </row>
    <row r="127" spans="1:9" ht="81" customHeight="1">
      <c r="A127" s="115" t="s">
        <v>233</v>
      </c>
      <c r="B127" s="116"/>
      <c r="C127" s="117"/>
      <c r="D127" s="118" t="s">
        <v>203</v>
      </c>
      <c r="E127" s="138"/>
      <c r="F127" s="139"/>
      <c r="G127" s="139">
        <f>G128</f>
        <v>0</v>
      </c>
      <c r="H127" s="122">
        <f>H128</f>
        <v>13412924.26</v>
      </c>
      <c r="I127" s="122">
        <f>I128</f>
        <v>13412924.26</v>
      </c>
    </row>
    <row r="128" spans="1:9" ht="59.25" customHeight="1">
      <c r="A128" s="89" t="s">
        <v>204</v>
      </c>
      <c r="B128" s="61"/>
      <c r="C128" s="123"/>
      <c r="D128" s="91" t="s">
        <v>205</v>
      </c>
      <c r="E128" s="124"/>
      <c r="F128" s="125"/>
      <c r="G128" s="125">
        <f>G129</f>
        <v>0</v>
      </c>
      <c r="H128" s="125">
        <f>H129</f>
        <v>13412924.26</v>
      </c>
      <c r="I128" s="125">
        <f>I129</f>
        <v>13412924.26</v>
      </c>
    </row>
    <row r="129" spans="1:10" s="164" customFormat="1" ht="34.5" customHeight="1">
      <c r="A129" s="148" t="s">
        <v>234</v>
      </c>
      <c r="B129" s="159"/>
      <c r="C129" s="160"/>
      <c r="D129" s="151" t="s">
        <v>235</v>
      </c>
      <c r="E129" s="150"/>
      <c r="F129" s="161">
        <f>F130+F132+F134+F136+F138+F140+F142</f>
        <v>0</v>
      </c>
      <c r="G129" s="161">
        <f>G130+G132+G134+G136+G138+G140+G142</f>
        <v>0</v>
      </c>
      <c r="H129" s="162">
        <f>H130+H132+H134+H136+H138+H140+H142</f>
        <v>13412924.26</v>
      </c>
      <c r="I129" s="161">
        <f>I130+I132+I134+I136+I138+I140+I142</f>
        <v>13412924.26</v>
      </c>
      <c r="J129" s="163"/>
    </row>
    <row r="130" spans="1:9" ht="30">
      <c r="A130" s="69" t="s">
        <v>236</v>
      </c>
      <c r="B130" s="66"/>
      <c r="C130" s="102"/>
      <c r="D130" s="44" t="s">
        <v>237</v>
      </c>
      <c r="E130" s="45"/>
      <c r="F130" s="46"/>
      <c r="G130" s="46"/>
      <c r="H130" s="46">
        <f>H131</f>
        <v>3292000</v>
      </c>
      <c r="I130" s="46">
        <f>I131</f>
        <v>3292000</v>
      </c>
    </row>
    <row r="131" spans="1:12" ht="57.75" customHeight="1">
      <c r="A131" s="69" t="s">
        <v>96</v>
      </c>
      <c r="B131" s="66"/>
      <c r="C131" s="102"/>
      <c r="D131" s="44"/>
      <c r="E131" s="45">
        <v>200</v>
      </c>
      <c r="F131" s="46"/>
      <c r="G131" s="46"/>
      <c r="H131" s="46">
        <v>3292000</v>
      </c>
      <c r="I131" s="46">
        <f>H131</f>
        <v>3292000</v>
      </c>
      <c r="K131" s="165"/>
      <c r="L131" s="165"/>
    </row>
    <row r="132" spans="1:9" ht="24.75" customHeight="1">
      <c r="A132" s="166" t="s">
        <v>238</v>
      </c>
      <c r="B132" s="66"/>
      <c r="C132" s="102"/>
      <c r="D132" s="44" t="s">
        <v>239</v>
      </c>
      <c r="E132" s="45"/>
      <c r="F132" s="46"/>
      <c r="G132" s="46"/>
      <c r="H132" s="167">
        <f>H133</f>
        <v>800000</v>
      </c>
      <c r="I132" s="167">
        <f>I133</f>
        <v>800000</v>
      </c>
    </row>
    <row r="133" spans="1:9" ht="45">
      <c r="A133" s="69" t="s">
        <v>96</v>
      </c>
      <c r="B133" s="66"/>
      <c r="C133" s="102"/>
      <c r="D133" s="44"/>
      <c r="E133" s="45">
        <v>200</v>
      </c>
      <c r="F133" s="46"/>
      <c r="G133" s="46"/>
      <c r="H133" s="167">
        <v>800000</v>
      </c>
      <c r="I133" s="167">
        <f>H133</f>
        <v>800000</v>
      </c>
    </row>
    <row r="134" spans="1:9" ht="36.75" customHeight="1">
      <c r="A134" s="132" t="s">
        <v>240</v>
      </c>
      <c r="B134" s="66"/>
      <c r="C134" s="102"/>
      <c r="D134" s="44" t="s">
        <v>241</v>
      </c>
      <c r="E134" s="45"/>
      <c r="F134" s="46"/>
      <c r="G134" s="46"/>
      <c r="H134" s="167">
        <f>H135</f>
        <v>250000</v>
      </c>
      <c r="I134" s="167">
        <f>I135</f>
        <v>250000</v>
      </c>
    </row>
    <row r="135" spans="1:10" s="79" customFormat="1" ht="45">
      <c r="A135" s="69" t="s">
        <v>96</v>
      </c>
      <c r="B135" s="66"/>
      <c r="C135" s="168"/>
      <c r="D135" s="44"/>
      <c r="E135" s="45">
        <v>200</v>
      </c>
      <c r="F135" s="46"/>
      <c r="G135" s="46"/>
      <c r="H135" s="167">
        <v>250000</v>
      </c>
      <c r="I135" s="167">
        <f>H135</f>
        <v>250000</v>
      </c>
      <c r="J135" s="14"/>
    </row>
    <row r="136" spans="1:9" ht="36" customHeight="1">
      <c r="A136" s="69" t="s">
        <v>242</v>
      </c>
      <c r="B136" s="66"/>
      <c r="C136" s="102"/>
      <c r="D136" s="44" t="s">
        <v>243</v>
      </c>
      <c r="E136" s="45"/>
      <c r="F136" s="46"/>
      <c r="G136" s="46"/>
      <c r="H136" s="167">
        <f>H137</f>
        <v>150000</v>
      </c>
      <c r="I136" s="167">
        <f>I137</f>
        <v>150000</v>
      </c>
    </row>
    <row r="137" spans="1:9" ht="49.5" customHeight="1">
      <c r="A137" s="69" t="s">
        <v>96</v>
      </c>
      <c r="B137" s="66"/>
      <c r="C137" s="102"/>
      <c r="D137" s="44"/>
      <c r="E137" s="45">
        <v>200</v>
      </c>
      <c r="F137" s="46"/>
      <c r="G137" s="46"/>
      <c r="H137" s="167">
        <v>150000</v>
      </c>
      <c r="I137" s="167">
        <f>H137</f>
        <v>150000</v>
      </c>
    </row>
    <row r="138" spans="1:9" ht="30">
      <c r="A138" s="69" t="s">
        <v>244</v>
      </c>
      <c r="B138" s="66"/>
      <c r="C138" s="102"/>
      <c r="D138" s="44" t="s">
        <v>245</v>
      </c>
      <c r="E138" s="45"/>
      <c r="F138" s="46"/>
      <c r="G138" s="46"/>
      <c r="H138" s="167">
        <f>H139</f>
        <v>3400000</v>
      </c>
      <c r="I138" s="167">
        <f>I139</f>
        <v>3400000</v>
      </c>
    </row>
    <row r="139" spans="1:9" ht="51" customHeight="1">
      <c r="A139" s="69" t="s">
        <v>96</v>
      </c>
      <c r="B139" s="66"/>
      <c r="C139" s="102"/>
      <c r="D139" s="44"/>
      <c r="E139" s="45">
        <v>200</v>
      </c>
      <c r="F139" s="46"/>
      <c r="G139" s="46"/>
      <c r="H139" s="167">
        <v>3400000</v>
      </c>
      <c r="I139" s="167">
        <f>H139</f>
        <v>3400000</v>
      </c>
    </row>
    <row r="140" spans="1:10" s="49" customFormat="1" ht="36" customHeight="1">
      <c r="A140" s="69" t="s">
        <v>246</v>
      </c>
      <c r="B140" s="169"/>
      <c r="C140" s="170"/>
      <c r="D140" s="44" t="s">
        <v>247</v>
      </c>
      <c r="E140" s="45"/>
      <c r="F140" s="131"/>
      <c r="G140" s="131"/>
      <c r="H140" s="46">
        <f>H141</f>
        <v>1300000</v>
      </c>
      <c r="I140" s="46">
        <f>I141</f>
        <v>1300000</v>
      </c>
      <c r="J140" s="48"/>
    </row>
    <row r="141" spans="1:10" s="49" customFormat="1" ht="44.25" customHeight="1">
      <c r="A141" s="69" t="s">
        <v>96</v>
      </c>
      <c r="B141" s="169"/>
      <c r="C141" s="170"/>
      <c r="D141" s="44"/>
      <c r="E141" s="45">
        <v>200</v>
      </c>
      <c r="F141" s="131"/>
      <c r="G141" s="131"/>
      <c r="H141" s="46">
        <v>1300000</v>
      </c>
      <c r="I141" s="46">
        <f>H141</f>
        <v>1300000</v>
      </c>
      <c r="J141" s="48"/>
    </row>
    <row r="142" spans="1:10" s="49" customFormat="1" ht="33" customHeight="1">
      <c r="A142" s="69" t="s">
        <v>248</v>
      </c>
      <c r="B142" s="169"/>
      <c r="C142" s="170"/>
      <c r="D142" s="44" t="s">
        <v>249</v>
      </c>
      <c r="E142" s="45"/>
      <c r="F142" s="131"/>
      <c r="G142" s="131"/>
      <c r="H142" s="46">
        <f>H143</f>
        <v>4220924.26</v>
      </c>
      <c r="I142" s="46">
        <f>I143</f>
        <v>4220924.26</v>
      </c>
      <c r="J142" s="48"/>
    </row>
    <row r="143" spans="1:10" s="49" customFormat="1" ht="50.25" customHeight="1">
      <c r="A143" s="69" t="s">
        <v>96</v>
      </c>
      <c r="B143" s="169"/>
      <c r="C143" s="170"/>
      <c r="D143" s="44"/>
      <c r="E143" s="45">
        <v>200</v>
      </c>
      <c r="F143" s="131"/>
      <c r="G143" s="131"/>
      <c r="H143" s="46">
        <v>4220924.26</v>
      </c>
      <c r="I143" s="46">
        <f>H143</f>
        <v>4220924.26</v>
      </c>
      <c r="J143" s="171"/>
    </row>
    <row r="144" spans="1:10" s="64" customFormat="1" ht="45" customHeight="1">
      <c r="A144" s="54" t="s">
        <v>250</v>
      </c>
      <c r="B144" s="30"/>
      <c r="C144" s="31" t="s">
        <v>251</v>
      </c>
      <c r="D144" s="32"/>
      <c r="E144" s="33"/>
      <c r="F144" s="34"/>
      <c r="G144" s="34"/>
      <c r="H144" s="34">
        <f>H145</f>
        <v>13238817.78</v>
      </c>
      <c r="I144" s="34">
        <f>I145</f>
        <v>13238817.78</v>
      </c>
      <c r="J144" s="63"/>
    </row>
    <row r="145" spans="1:9" ht="109.5" customHeight="1">
      <c r="A145" s="115" t="s">
        <v>252</v>
      </c>
      <c r="B145" s="116"/>
      <c r="C145" s="117"/>
      <c r="D145" s="118" t="s">
        <v>203</v>
      </c>
      <c r="E145" s="138"/>
      <c r="F145" s="139"/>
      <c r="G145" s="139"/>
      <c r="H145" s="139">
        <f>H146</f>
        <v>13238817.78</v>
      </c>
      <c r="I145" s="139">
        <f>I146</f>
        <v>13238817.78</v>
      </c>
    </row>
    <row r="146" spans="1:9" ht="90">
      <c r="A146" s="89" t="s">
        <v>253</v>
      </c>
      <c r="B146" s="61"/>
      <c r="C146" s="123"/>
      <c r="D146" s="91" t="s">
        <v>205</v>
      </c>
      <c r="E146" s="124"/>
      <c r="F146" s="125"/>
      <c r="G146" s="125"/>
      <c r="H146" s="125">
        <f>H147</f>
        <v>13238817.78</v>
      </c>
      <c r="I146" s="125">
        <f>I147</f>
        <v>13238817.78</v>
      </c>
    </row>
    <row r="147" spans="1:9" ht="59.25" customHeight="1">
      <c r="A147" s="148" t="s">
        <v>234</v>
      </c>
      <c r="B147" s="159"/>
      <c r="C147" s="160"/>
      <c r="D147" s="151" t="s">
        <v>235</v>
      </c>
      <c r="E147" s="150"/>
      <c r="F147" s="161"/>
      <c r="G147" s="172"/>
      <c r="H147" s="167">
        <f>H148</f>
        <v>13238817.78</v>
      </c>
      <c r="I147" s="167">
        <f>I148</f>
        <v>13238817.78</v>
      </c>
    </row>
    <row r="148" spans="1:9" ht="33" customHeight="1">
      <c r="A148" s="92" t="s">
        <v>254</v>
      </c>
      <c r="B148" s="77"/>
      <c r="C148" s="109"/>
      <c r="D148" s="67" t="s">
        <v>255</v>
      </c>
      <c r="E148" s="45"/>
      <c r="F148" s="46"/>
      <c r="G148" s="46"/>
      <c r="H148" s="167">
        <f>H149+H150+H151</f>
        <v>13238817.78</v>
      </c>
      <c r="I148" s="167">
        <f>I149+I150+I151</f>
        <v>13238817.78</v>
      </c>
    </row>
    <row r="149" spans="1:9" ht="105">
      <c r="A149" s="43" t="s">
        <v>95</v>
      </c>
      <c r="B149" s="44"/>
      <c r="C149" s="143"/>
      <c r="D149" s="44"/>
      <c r="E149" s="45">
        <v>100</v>
      </c>
      <c r="F149" s="46"/>
      <c r="G149" s="46"/>
      <c r="H149" s="167">
        <v>10339860.78</v>
      </c>
      <c r="I149" s="46">
        <f>H149</f>
        <v>10339860.78</v>
      </c>
    </row>
    <row r="150" spans="1:10" s="12" customFormat="1" ht="52.5" customHeight="1">
      <c r="A150" s="43" t="s">
        <v>96</v>
      </c>
      <c r="B150" s="44"/>
      <c r="C150" s="143"/>
      <c r="D150" s="44"/>
      <c r="E150" s="45">
        <v>200</v>
      </c>
      <c r="F150" s="46"/>
      <c r="G150" s="46"/>
      <c r="H150" s="46">
        <v>2825891</v>
      </c>
      <c r="I150" s="46">
        <f>H150</f>
        <v>2825891</v>
      </c>
      <c r="J150" s="14"/>
    </row>
    <row r="151" spans="1:9" ht="30" customHeight="1">
      <c r="A151" s="43" t="s">
        <v>97</v>
      </c>
      <c r="B151" s="44"/>
      <c r="C151" s="143"/>
      <c r="D151" s="44"/>
      <c r="E151" s="45">
        <v>800</v>
      </c>
      <c r="F151" s="46"/>
      <c r="G151" s="46"/>
      <c r="H151" s="167">
        <v>73066</v>
      </c>
      <c r="I151" s="46">
        <f>H151</f>
        <v>73066</v>
      </c>
    </row>
    <row r="152" spans="1:9" ht="45.75" customHeight="1">
      <c r="A152" s="54" t="s">
        <v>256</v>
      </c>
      <c r="B152" s="30"/>
      <c r="C152" s="31" t="s">
        <v>257</v>
      </c>
      <c r="D152" s="32"/>
      <c r="E152" s="33"/>
      <c r="F152" s="33"/>
      <c r="G152" s="33"/>
      <c r="H152" s="173">
        <f>H153</f>
        <v>25000</v>
      </c>
      <c r="I152" s="173">
        <f>I153</f>
        <v>25000</v>
      </c>
    </row>
    <row r="153" spans="1:9" ht="50.25" customHeight="1">
      <c r="A153" s="35" t="s">
        <v>111</v>
      </c>
      <c r="B153" s="56"/>
      <c r="C153" s="37"/>
      <c r="D153" s="38" t="s">
        <v>112</v>
      </c>
      <c r="E153" s="39"/>
      <c r="F153" s="39"/>
      <c r="G153" s="39"/>
      <c r="H153" s="174">
        <f>H154</f>
        <v>25000</v>
      </c>
      <c r="I153" s="174">
        <f>I154</f>
        <v>25000</v>
      </c>
    </row>
    <row r="154" spans="1:9" ht="51" customHeight="1">
      <c r="A154" s="57" t="s">
        <v>258</v>
      </c>
      <c r="B154" s="61"/>
      <c r="C154" s="59"/>
      <c r="D154" s="60" t="s">
        <v>259</v>
      </c>
      <c r="E154" s="90"/>
      <c r="F154" s="62"/>
      <c r="G154" s="62"/>
      <c r="H154" s="62">
        <f>H155</f>
        <v>25000</v>
      </c>
      <c r="I154" s="62">
        <f>I155</f>
        <v>25000</v>
      </c>
    </row>
    <row r="155" spans="1:9" ht="41.25" customHeight="1">
      <c r="A155" s="43" t="s">
        <v>260</v>
      </c>
      <c r="B155" s="77"/>
      <c r="C155" s="20"/>
      <c r="D155" s="44" t="s">
        <v>261</v>
      </c>
      <c r="E155" s="152"/>
      <c r="F155" s="175"/>
      <c r="G155" s="175"/>
      <c r="H155" s="46">
        <f>H156</f>
        <v>25000</v>
      </c>
      <c r="I155" s="46">
        <f>I156</f>
        <v>25000</v>
      </c>
    </row>
    <row r="156" spans="1:9" ht="72.75" customHeight="1">
      <c r="A156" s="43" t="s">
        <v>262</v>
      </c>
      <c r="C156" s="20"/>
      <c r="D156" s="44" t="s">
        <v>263</v>
      </c>
      <c r="E156" s="152"/>
      <c r="F156" s="175"/>
      <c r="G156" s="175"/>
      <c r="H156" s="46">
        <f>H157</f>
        <v>25000</v>
      </c>
      <c r="I156" s="46">
        <f>H156</f>
        <v>25000</v>
      </c>
    </row>
    <row r="157" spans="1:9" ht="51" customHeight="1">
      <c r="A157" s="132" t="s">
        <v>96</v>
      </c>
      <c r="B157" s="77"/>
      <c r="C157" s="20"/>
      <c r="D157" s="44"/>
      <c r="E157" s="45">
        <v>200</v>
      </c>
      <c r="F157" s="46"/>
      <c r="G157" s="46"/>
      <c r="H157" s="46">
        <v>25000</v>
      </c>
      <c r="I157" s="46">
        <f>H157</f>
        <v>25000</v>
      </c>
    </row>
    <row r="158" spans="1:9" ht="30.75" customHeight="1">
      <c r="A158" s="54" t="s">
        <v>264</v>
      </c>
      <c r="B158" s="32"/>
      <c r="C158" s="176" t="s">
        <v>265</v>
      </c>
      <c r="D158" s="32"/>
      <c r="E158" s="33"/>
      <c r="F158" s="34"/>
      <c r="G158" s="34"/>
      <c r="H158" s="47">
        <f>H159</f>
        <v>1683358</v>
      </c>
      <c r="I158" s="34">
        <f>I159</f>
        <v>1683358</v>
      </c>
    </row>
    <row r="159" spans="1:9" ht="42" customHeight="1">
      <c r="A159" s="35" t="s">
        <v>111</v>
      </c>
      <c r="B159" s="56"/>
      <c r="C159" s="37"/>
      <c r="D159" s="37" t="s">
        <v>112</v>
      </c>
      <c r="E159" s="37"/>
      <c r="F159" s="37"/>
      <c r="G159" s="37"/>
      <c r="H159" s="177">
        <f>H160</f>
        <v>1683358</v>
      </c>
      <c r="I159" s="177">
        <f>I160</f>
        <v>1683358</v>
      </c>
    </row>
    <row r="160" spans="1:9" ht="42.75" customHeight="1">
      <c r="A160" s="57" t="s">
        <v>113</v>
      </c>
      <c r="B160" s="58"/>
      <c r="C160" s="59"/>
      <c r="D160" s="60" t="s">
        <v>114</v>
      </c>
      <c r="E160" s="60"/>
      <c r="F160" s="60"/>
      <c r="G160" s="60"/>
      <c r="H160" s="178">
        <f>H161</f>
        <v>1683358</v>
      </c>
      <c r="I160" s="178">
        <f>I161</f>
        <v>1683358</v>
      </c>
    </row>
    <row r="161" spans="1:9" ht="60">
      <c r="A161" s="65" t="s">
        <v>266</v>
      </c>
      <c r="B161" s="66"/>
      <c r="C161" s="23"/>
      <c r="D161" s="67" t="s">
        <v>267</v>
      </c>
      <c r="E161" s="68"/>
      <c r="F161" s="175"/>
      <c r="G161" s="175"/>
      <c r="H161" s="167">
        <f>H162</f>
        <v>1683358</v>
      </c>
      <c r="I161" s="46">
        <f>I162</f>
        <v>1683358</v>
      </c>
    </row>
    <row r="162" spans="1:9" ht="48.75" customHeight="1">
      <c r="A162" s="69" t="s">
        <v>268</v>
      </c>
      <c r="B162" s="66"/>
      <c r="C162" s="23"/>
      <c r="D162" s="44" t="s">
        <v>269</v>
      </c>
      <c r="E162" s="68"/>
      <c r="F162" s="46"/>
      <c r="G162" s="46"/>
      <c r="H162" s="46">
        <f>H163</f>
        <v>1683358</v>
      </c>
      <c r="I162" s="46">
        <f>I163</f>
        <v>1683358</v>
      </c>
    </row>
    <row r="163" spans="1:9" ht="25.5" customHeight="1">
      <c r="A163" s="69" t="s">
        <v>102</v>
      </c>
      <c r="B163" s="66"/>
      <c r="C163" s="23"/>
      <c r="D163" s="44"/>
      <c r="E163" s="68">
        <v>500</v>
      </c>
      <c r="F163" s="46"/>
      <c r="G163" s="46"/>
      <c r="H163" s="46">
        <v>1683358</v>
      </c>
      <c r="I163" s="46">
        <f>H163</f>
        <v>1683358</v>
      </c>
    </row>
    <row r="164" spans="1:10" s="64" customFormat="1" ht="25.5" customHeight="1">
      <c r="A164" s="54" t="s">
        <v>270</v>
      </c>
      <c r="B164" s="30"/>
      <c r="C164" s="31" t="s">
        <v>271</v>
      </c>
      <c r="D164" s="32"/>
      <c r="E164" s="33"/>
      <c r="F164" s="173"/>
      <c r="G164" s="34"/>
      <c r="H164" s="34">
        <f>H165</f>
        <v>146178</v>
      </c>
      <c r="I164" s="34">
        <f>I165</f>
        <v>146178</v>
      </c>
      <c r="J164" s="63"/>
    </row>
    <row r="165" spans="1:9" ht="21" customHeight="1">
      <c r="A165" s="43" t="s">
        <v>87</v>
      </c>
      <c r="B165" s="22"/>
      <c r="C165" s="23"/>
      <c r="D165" s="44" t="s">
        <v>88</v>
      </c>
      <c r="E165" s="45"/>
      <c r="F165" s="46"/>
      <c r="G165" s="46"/>
      <c r="H165" s="46">
        <f>H166</f>
        <v>146178</v>
      </c>
      <c r="I165" s="46">
        <f>I166</f>
        <v>146178</v>
      </c>
    </row>
    <row r="166" spans="1:9" ht="75">
      <c r="A166" s="43" t="s">
        <v>272</v>
      </c>
      <c r="C166" s="45"/>
      <c r="D166" s="44" t="s">
        <v>273</v>
      </c>
      <c r="E166" s="136"/>
      <c r="F166" s="50"/>
      <c r="G166" s="50"/>
      <c r="H166" s="46">
        <f>H167</f>
        <v>146178</v>
      </c>
      <c r="I166" s="46">
        <f>I167</f>
        <v>146178</v>
      </c>
    </row>
    <row r="167" spans="1:9" ht="33.75" customHeight="1">
      <c r="A167" s="43" t="s">
        <v>274</v>
      </c>
      <c r="B167" s="44"/>
      <c r="C167" s="15"/>
      <c r="D167" s="46"/>
      <c r="E167" s="45">
        <v>300</v>
      </c>
      <c r="F167" s="50"/>
      <c r="G167" s="46"/>
      <c r="H167" s="46">
        <v>146178</v>
      </c>
      <c r="I167" s="46">
        <f>H167</f>
        <v>146178</v>
      </c>
    </row>
    <row r="168" spans="1:9" ht="22.5" customHeight="1">
      <c r="A168" s="179" t="s">
        <v>275</v>
      </c>
      <c r="B168" s="179"/>
      <c r="C168" s="32" t="s">
        <v>276</v>
      </c>
      <c r="D168" s="180"/>
      <c r="E168" s="181"/>
      <c r="F168" s="173">
        <f>F169</f>
        <v>315392</v>
      </c>
      <c r="G168" s="173">
        <f>G169</f>
        <v>676804</v>
      </c>
      <c r="H168" s="47">
        <f>H174+H169</f>
        <v>686804</v>
      </c>
      <c r="I168" s="47">
        <f>F168+G168+H168</f>
        <v>1679000</v>
      </c>
    </row>
    <row r="169" spans="1:9" ht="86.25" customHeight="1">
      <c r="A169" s="115" t="s">
        <v>194</v>
      </c>
      <c r="B169" s="118"/>
      <c r="C169" s="118"/>
      <c r="D169" s="118" t="s">
        <v>195</v>
      </c>
      <c r="E169" s="182"/>
      <c r="F169" s="183">
        <f>F170</f>
        <v>315392</v>
      </c>
      <c r="G169" s="183">
        <f>G170</f>
        <v>676804</v>
      </c>
      <c r="H169" s="184">
        <f>H170</f>
        <v>676804</v>
      </c>
      <c r="I169" s="184">
        <f>I170</f>
        <v>1669000</v>
      </c>
    </row>
    <row r="170" spans="1:9" ht="86.25" customHeight="1">
      <c r="A170" s="89" t="s">
        <v>277</v>
      </c>
      <c r="B170" s="91"/>
      <c r="C170" s="60"/>
      <c r="D170" s="91" t="s">
        <v>278</v>
      </c>
      <c r="E170" s="185"/>
      <c r="F170" s="178">
        <f>F171</f>
        <v>315392</v>
      </c>
      <c r="G170" s="178">
        <f>G171</f>
        <v>676804</v>
      </c>
      <c r="H170" s="186">
        <f>H171</f>
        <v>676804</v>
      </c>
      <c r="I170" s="186">
        <f>I171</f>
        <v>1669000</v>
      </c>
    </row>
    <row r="171" spans="1:9" ht="66" customHeight="1">
      <c r="A171" s="92" t="s">
        <v>279</v>
      </c>
      <c r="B171" s="67"/>
      <c r="C171" s="44"/>
      <c r="D171" s="67" t="s">
        <v>280</v>
      </c>
      <c r="E171" s="187"/>
      <c r="F171" s="188">
        <f>F172</f>
        <v>315392</v>
      </c>
      <c r="G171" s="188">
        <f>G172</f>
        <v>676804</v>
      </c>
      <c r="H171" s="167">
        <f>H172</f>
        <v>676804</v>
      </c>
      <c r="I171" s="167">
        <f>I172</f>
        <v>1669000</v>
      </c>
    </row>
    <row r="172" spans="1:9" ht="62.25" customHeight="1">
      <c r="A172" s="43" t="s">
        <v>281</v>
      </c>
      <c r="B172" s="44"/>
      <c r="C172" s="44"/>
      <c r="D172" s="44" t="s">
        <v>282</v>
      </c>
      <c r="E172" s="187"/>
      <c r="F172" s="188">
        <f>F173</f>
        <v>315392</v>
      </c>
      <c r="G172" s="188">
        <f>G173</f>
        <v>676804</v>
      </c>
      <c r="H172" s="167">
        <f>H173</f>
        <v>676804</v>
      </c>
      <c r="I172" s="167">
        <f>I173</f>
        <v>1669000</v>
      </c>
    </row>
    <row r="173" spans="1:9" ht="36" customHeight="1">
      <c r="A173" s="43" t="s">
        <v>274</v>
      </c>
      <c r="B173" s="44"/>
      <c r="C173" s="44"/>
      <c r="D173" s="44"/>
      <c r="E173" s="45">
        <v>300</v>
      </c>
      <c r="F173" s="188">
        <v>315392</v>
      </c>
      <c r="G173" s="188">
        <v>676804</v>
      </c>
      <c r="H173" s="167">
        <v>676804</v>
      </c>
      <c r="I173" s="167">
        <f>F173+G173+H173</f>
        <v>1669000</v>
      </c>
    </row>
    <row r="174" spans="1:10" s="64" customFormat="1" ht="30.75" customHeight="1">
      <c r="A174" s="57" t="s">
        <v>87</v>
      </c>
      <c r="B174" s="58"/>
      <c r="C174" s="59"/>
      <c r="D174" s="60" t="s">
        <v>88</v>
      </c>
      <c r="E174" s="189"/>
      <c r="F174" s="190"/>
      <c r="G174" s="190"/>
      <c r="H174" s="191">
        <f>H175</f>
        <v>10000</v>
      </c>
      <c r="I174" s="191">
        <f>I175</f>
        <v>10000</v>
      </c>
      <c r="J174" s="63"/>
    </row>
    <row r="175" spans="1:9" ht="21" customHeight="1">
      <c r="A175" s="43" t="s">
        <v>283</v>
      </c>
      <c r="B175" s="66"/>
      <c r="C175" s="102"/>
      <c r="D175" s="44" t="s">
        <v>284</v>
      </c>
      <c r="E175" s="45"/>
      <c r="F175" s="66"/>
      <c r="G175" s="66"/>
      <c r="H175" s="192">
        <f>H176</f>
        <v>10000</v>
      </c>
      <c r="I175" s="192">
        <f>I176</f>
        <v>10000</v>
      </c>
    </row>
    <row r="176" spans="1:9" ht="33.75" customHeight="1">
      <c r="A176" s="43" t="s">
        <v>274</v>
      </c>
      <c r="B176" s="66"/>
      <c r="C176" s="102"/>
      <c r="D176" s="44"/>
      <c r="E176" s="45">
        <v>300</v>
      </c>
      <c r="F176" s="66"/>
      <c r="G176" s="66"/>
      <c r="H176" s="192">
        <v>10000</v>
      </c>
      <c r="I176" s="192">
        <f>H176</f>
        <v>10000</v>
      </c>
    </row>
    <row r="177" spans="1:9" ht="23.25" customHeight="1">
      <c r="A177" s="193" t="s">
        <v>285</v>
      </c>
      <c r="B177" s="193"/>
      <c r="C177" s="194"/>
      <c r="D177" s="193"/>
      <c r="E177" s="193"/>
      <c r="F177" s="195">
        <f>F13</f>
        <v>609334</v>
      </c>
      <c r="G177" s="195">
        <f>G13</f>
        <v>10691489</v>
      </c>
      <c r="H177" s="196">
        <f>H13</f>
        <v>46762293.57</v>
      </c>
      <c r="I177" s="196">
        <f>I13</f>
        <v>58063116.57</v>
      </c>
    </row>
    <row r="178" spans="1:10" s="64" customFormat="1" ht="27" customHeight="1">
      <c r="A178" s="197" t="s">
        <v>286</v>
      </c>
      <c r="B178" s="197"/>
      <c r="C178" s="198"/>
      <c r="D178" s="197"/>
      <c r="E178" s="197"/>
      <c r="F178" s="197"/>
      <c r="G178" s="197"/>
      <c r="H178" s="197"/>
      <c r="I178" s="199">
        <f>'ДОХОДЫ 2023'!C34-'Ведомка 2023'!I177</f>
        <v>0</v>
      </c>
      <c r="J178" s="63"/>
    </row>
  </sheetData>
  <sheetProtection selectLockedCells="1" selectUnlockedCells="1"/>
  <mergeCells count="7">
    <mergeCell ref="D1:I1"/>
    <mergeCell ref="D2:I2"/>
    <mergeCell ref="D3:I3"/>
    <mergeCell ref="F4:I4"/>
    <mergeCell ref="A7:H7"/>
    <mergeCell ref="A8:H8"/>
    <mergeCell ref="A9:H9"/>
  </mergeCells>
  <printOptions/>
  <pageMargins left="0.11805555555555555" right="0.11805555555555555" top="0.7479166666666667" bottom="0.7479166666666667" header="0.5118055555555555" footer="0.5118055555555555"/>
  <pageSetup fitToHeight="16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165"/>
  <sheetViews>
    <sheetView zoomScale="80" zoomScaleNormal="80" workbookViewId="0" topLeftCell="A1">
      <pane xSplit="1" ySplit="11" topLeftCell="C111" activePane="bottomRight" state="frozen"/>
      <selection pane="topLeft" activeCell="A1" sqref="A1"/>
      <selection pane="topRight" activeCell="C1" sqref="C1"/>
      <selection pane="bottomLeft" activeCell="A111" sqref="A111"/>
      <selection pane="bottomRight" activeCell="F4" sqref="F4"/>
    </sheetView>
  </sheetViews>
  <sheetFormatPr defaultColWidth="9.00390625" defaultRowHeight="12.75"/>
  <cols>
    <col min="1" max="1" width="35.75390625" style="12" customWidth="1"/>
    <col min="2" max="2" width="15.625" style="12" customWidth="1"/>
    <col min="3" max="3" width="17.00390625" style="13" customWidth="1"/>
    <col min="4" max="4" width="18.25390625" style="12" customWidth="1"/>
    <col min="5" max="5" width="10.75390625" style="12" customWidth="1"/>
    <col min="6" max="6" width="15.75390625" style="12" customWidth="1"/>
    <col min="7" max="7" width="19.75390625" style="12" customWidth="1"/>
    <col min="8" max="8" width="19.125" style="12" customWidth="1"/>
    <col min="9" max="9" width="19.625" style="12" customWidth="1"/>
    <col min="10" max="10" width="15.75390625" style="12" customWidth="1"/>
    <col min="11" max="11" width="19.75390625" style="12" customWidth="1"/>
    <col min="12" max="12" width="19.125" style="12" customWidth="1"/>
    <col min="13" max="13" width="19.625" style="12" customWidth="1"/>
    <col min="14" max="15" width="9.125" style="15" customWidth="1"/>
    <col min="16" max="16" width="15.875" style="15" customWidth="1"/>
    <col min="17" max="16384" width="9.125" style="15" customWidth="1"/>
  </cols>
  <sheetData>
    <row r="1" spans="4:13" ht="15">
      <c r="D1" s="16" t="s">
        <v>287</v>
      </c>
      <c r="E1" s="16"/>
      <c r="F1" s="16"/>
      <c r="G1" s="16"/>
      <c r="H1" s="16"/>
      <c r="I1" s="16"/>
      <c r="J1" s="14"/>
      <c r="K1" s="15"/>
      <c r="L1" s="15"/>
      <c r="M1" s="15"/>
    </row>
    <row r="2" spans="4:13" ht="15">
      <c r="D2" s="16" t="s">
        <v>66</v>
      </c>
      <c r="E2" s="16"/>
      <c r="F2" s="16"/>
      <c r="G2" s="16"/>
      <c r="H2" s="16"/>
      <c r="I2" s="16"/>
      <c r="J2" s="14"/>
      <c r="K2" s="15"/>
      <c r="L2" s="15"/>
      <c r="M2" s="15"/>
    </row>
    <row r="3" spans="4:13" ht="15">
      <c r="D3" s="16" t="s">
        <v>67</v>
      </c>
      <c r="E3" s="16"/>
      <c r="F3" s="16"/>
      <c r="G3" s="16"/>
      <c r="H3" s="16"/>
      <c r="I3" s="16"/>
      <c r="J3" s="14"/>
      <c r="K3" s="15"/>
      <c r="L3" s="15"/>
      <c r="M3" s="15"/>
    </row>
    <row r="4" spans="4:13" ht="15">
      <c r="D4" s="17"/>
      <c r="E4" s="17"/>
      <c r="F4" s="16" t="s">
        <v>2</v>
      </c>
      <c r="G4" s="16"/>
      <c r="H4" s="16"/>
      <c r="I4" s="16"/>
      <c r="J4" s="16"/>
      <c r="K4" s="16"/>
      <c r="L4" s="16"/>
      <c r="M4" s="16"/>
    </row>
    <row r="7" spans="1:13" ht="18.75" customHeight="1">
      <c r="A7" s="18" t="s">
        <v>68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8.75" customHeight="1">
      <c r="A8" s="18" t="s">
        <v>69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8.75" customHeight="1">
      <c r="A9" s="18" t="s">
        <v>288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5" customHeight="1">
      <c r="A10" s="19" t="s">
        <v>71</v>
      </c>
      <c r="B10" s="19" t="s">
        <v>72</v>
      </c>
      <c r="C10" s="20" t="s">
        <v>73</v>
      </c>
      <c r="D10" s="20" t="s">
        <v>74</v>
      </c>
      <c r="E10" s="19" t="s">
        <v>75</v>
      </c>
      <c r="F10" s="200">
        <v>2024</v>
      </c>
      <c r="G10" s="200"/>
      <c r="H10" s="200"/>
      <c r="I10" s="200"/>
      <c r="J10" s="113">
        <v>2025</v>
      </c>
      <c r="K10" s="113"/>
      <c r="L10" s="113"/>
      <c r="M10" s="113"/>
    </row>
    <row r="11" spans="1:13" ht="71.25" customHeight="1">
      <c r="A11" s="19"/>
      <c r="B11" s="19"/>
      <c r="C11" s="19"/>
      <c r="D11" s="19"/>
      <c r="E11" s="19"/>
      <c r="F11" s="201" t="s">
        <v>76</v>
      </c>
      <c r="G11" s="202" t="s">
        <v>77</v>
      </c>
      <c r="H11" s="202" t="s">
        <v>78</v>
      </c>
      <c r="I11" s="202" t="s">
        <v>79</v>
      </c>
      <c r="J11" s="202" t="s">
        <v>76</v>
      </c>
      <c r="K11" s="202" t="s">
        <v>77</v>
      </c>
      <c r="L11" s="202" t="s">
        <v>78</v>
      </c>
      <c r="M11" s="202" t="s">
        <v>79</v>
      </c>
    </row>
    <row r="12" spans="1:13" ht="15">
      <c r="A12" s="203">
        <v>1</v>
      </c>
      <c r="B12" s="203">
        <v>2</v>
      </c>
      <c r="C12" s="204" t="s">
        <v>289</v>
      </c>
      <c r="D12" s="204" t="s">
        <v>290</v>
      </c>
      <c r="E12" s="203">
        <v>5</v>
      </c>
      <c r="F12" s="22">
        <v>6</v>
      </c>
      <c r="G12" s="23" t="s">
        <v>83</v>
      </c>
      <c r="H12" s="23" t="s">
        <v>291</v>
      </c>
      <c r="I12" s="23" t="s">
        <v>292</v>
      </c>
      <c r="J12" s="22">
        <v>10</v>
      </c>
      <c r="K12" s="23" t="s">
        <v>293</v>
      </c>
      <c r="L12" s="23" t="s">
        <v>294</v>
      </c>
      <c r="M12" s="23" t="s">
        <v>295</v>
      </c>
    </row>
    <row r="13" spans="1:13" ht="38.25" customHeight="1">
      <c r="A13" s="24" t="s">
        <v>84</v>
      </c>
      <c r="B13" s="24"/>
      <c r="C13" s="25"/>
      <c r="D13" s="26"/>
      <c r="E13" s="27"/>
      <c r="F13" s="28">
        <f>F14+F17+F23+F27+F45+F49+F55+F74+F90+F103+F112+F136+F144+F150+F154+F163</f>
        <v>624371</v>
      </c>
      <c r="G13" s="28">
        <f>G14+G17+G23+G27+G45+G49+G55+G74+G90+G103+G112+G136+G144+G150+G154+G163</f>
        <v>10695893</v>
      </c>
      <c r="H13" s="28">
        <f>H14+H17+H23+H27+H45+H49+H55+H74+H90+H103+H112+H136+H144+H150+H154+H163</f>
        <v>45324750</v>
      </c>
      <c r="I13" s="28">
        <f>I14+I17+I23+I27+I45+I49+I55+I74+I90+I103+I112+I136+I144+I150+I154+I163</f>
        <v>56645014</v>
      </c>
      <c r="J13" s="28">
        <f>J14+J17+J23+J27+J45+J49+J55+J74+J90+J103+J112+J136+J144+J150+J154+J163</f>
        <v>634350</v>
      </c>
      <c r="K13" s="28">
        <f>K14+K17+K23+K27+K45+K49+K55+K74+K90+K103+K112+K136+K144+K150+K154+K163</f>
        <v>10695585</v>
      </c>
      <c r="L13" s="28">
        <f>L14+L17+L23+L27+L45+L49+L55+L74+L90+L103+L112+L136+L144+L150+L154+L163</f>
        <v>47649710</v>
      </c>
      <c r="M13" s="28">
        <f>M14+M17+M23+M27+M45+M49+M55+M74+M90+M103+M112+M136+M144+M150+M154+M163</f>
        <v>58979645</v>
      </c>
    </row>
    <row r="14" spans="1:13" ht="69.75" customHeight="1">
      <c r="A14" s="29" t="s">
        <v>85</v>
      </c>
      <c r="B14" s="30"/>
      <c r="C14" s="31" t="s">
        <v>86</v>
      </c>
      <c r="D14" s="32"/>
      <c r="E14" s="33"/>
      <c r="F14" s="34"/>
      <c r="G14" s="34"/>
      <c r="H14" s="34">
        <f>H15</f>
        <v>2489746.9</v>
      </c>
      <c r="I14" s="34">
        <f>I15</f>
        <v>2489746.9</v>
      </c>
      <c r="J14" s="34"/>
      <c r="K14" s="34"/>
      <c r="L14" s="34">
        <f>L15</f>
        <v>2489746.9</v>
      </c>
      <c r="M14" s="34">
        <f>M15</f>
        <v>2489746.9</v>
      </c>
    </row>
    <row r="15" spans="1:13" s="42" customFormat="1" ht="25.5" customHeight="1">
      <c r="A15" s="35" t="s">
        <v>87</v>
      </c>
      <c r="B15" s="36"/>
      <c r="C15" s="37"/>
      <c r="D15" s="38" t="s">
        <v>88</v>
      </c>
      <c r="E15" s="39"/>
      <c r="F15" s="40"/>
      <c r="G15" s="40"/>
      <c r="H15" s="40">
        <f>H16</f>
        <v>2489746.9</v>
      </c>
      <c r="I15" s="40">
        <f>I16</f>
        <v>2489746.9</v>
      </c>
      <c r="J15" s="40"/>
      <c r="K15" s="40"/>
      <c r="L15" s="40">
        <f>L16</f>
        <v>2489746.9</v>
      </c>
      <c r="M15" s="40">
        <f>M16</f>
        <v>2489746.9</v>
      </c>
    </row>
    <row r="16" spans="1:16" ht="27.75" customHeight="1">
      <c r="A16" s="43" t="s">
        <v>89</v>
      </c>
      <c r="C16" s="23"/>
      <c r="D16" s="44" t="s">
        <v>90</v>
      </c>
      <c r="E16" s="45">
        <v>100</v>
      </c>
      <c r="F16" s="46"/>
      <c r="G16" s="46"/>
      <c r="H16" s="46">
        <v>2489746.9</v>
      </c>
      <c r="I16" s="46">
        <f>H16</f>
        <v>2489746.9</v>
      </c>
      <c r="J16" s="46"/>
      <c r="K16" s="46"/>
      <c r="L16" s="46">
        <v>2489746.9</v>
      </c>
      <c r="M16" s="46">
        <f>L16</f>
        <v>2489746.9</v>
      </c>
      <c r="O16" s="15">
        <v>2024</v>
      </c>
      <c r="P16" s="205">
        <f>I14+I17</f>
        <v>9455548.85</v>
      </c>
    </row>
    <row r="17" spans="1:16" ht="96.75" customHeight="1">
      <c r="A17" s="29" t="s">
        <v>91</v>
      </c>
      <c r="B17" s="30"/>
      <c r="C17" s="31" t="s">
        <v>92</v>
      </c>
      <c r="D17" s="32"/>
      <c r="E17" s="33"/>
      <c r="F17" s="34"/>
      <c r="G17" s="47"/>
      <c r="H17" s="34">
        <f>H18</f>
        <v>6965801.95</v>
      </c>
      <c r="I17" s="34">
        <f>I18</f>
        <v>6965801.95</v>
      </c>
      <c r="J17" s="34"/>
      <c r="K17" s="47"/>
      <c r="L17" s="34">
        <f>L18</f>
        <v>6965801.95</v>
      </c>
      <c r="M17" s="34">
        <f>M18</f>
        <v>6965801.95</v>
      </c>
      <c r="O17" s="15">
        <v>2025</v>
      </c>
      <c r="P17" s="205">
        <f>M14+M17</f>
        <v>9455548.85</v>
      </c>
    </row>
    <row r="18" spans="1:13" s="49" customFormat="1" ht="25.5" customHeight="1">
      <c r="A18" s="35" t="s">
        <v>87</v>
      </c>
      <c r="B18" s="36"/>
      <c r="C18" s="37"/>
      <c r="D18" s="38" t="s">
        <v>88</v>
      </c>
      <c r="E18" s="39"/>
      <c r="F18" s="40"/>
      <c r="G18" s="40"/>
      <c r="H18" s="40">
        <f>H19</f>
        <v>6965801.95</v>
      </c>
      <c r="I18" s="40">
        <f>I19</f>
        <v>6965801.95</v>
      </c>
      <c r="J18" s="40"/>
      <c r="K18" s="40"/>
      <c r="L18" s="40">
        <f>L19</f>
        <v>6965801.95</v>
      </c>
      <c r="M18" s="40">
        <f>M19</f>
        <v>6965801.95</v>
      </c>
    </row>
    <row r="19" spans="1:13" ht="23.25" customHeight="1">
      <c r="A19" s="43" t="s">
        <v>93</v>
      </c>
      <c r="B19" s="44"/>
      <c r="C19" s="23"/>
      <c r="D19" s="44" t="s">
        <v>94</v>
      </c>
      <c r="E19" s="45"/>
      <c r="F19" s="46"/>
      <c r="G19" s="46"/>
      <c r="H19" s="46">
        <f>H20+H21+H22</f>
        <v>6965801.95</v>
      </c>
      <c r="I19" s="46">
        <f>I20+I21+I22</f>
        <v>6965801.95</v>
      </c>
      <c r="J19" s="46">
        <f>J20+J21+J22</f>
        <v>0</v>
      </c>
      <c r="K19" s="46">
        <f>K20+K21+K22</f>
        <v>0</v>
      </c>
      <c r="L19" s="46">
        <f>L20+L21+L22</f>
        <v>6965801.95</v>
      </c>
      <c r="M19" s="46">
        <f>M20+M21+M22</f>
        <v>6965801.95</v>
      </c>
    </row>
    <row r="20" spans="1:13" ht="87" customHeight="1">
      <c r="A20" s="43" t="s">
        <v>95</v>
      </c>
      <c r="B20" s="44"/>
      <c r="C20" s="45"/>
      <c r="D20" s="44"/>
      <c r="E20" s="45">
        <v>100</v>
      </c>
      <c r="F20" s="46"/>
      <c r="G20" s="50"/>
      <c r="H20" s="50">
        <f>'Ведомка 2023'!H20</f>
        <v>6912153.95</v>
      </c>
      <c r="I20" s="46">
        <f>H20</f>
        <v>6912153.95</v>
      </c>
      <c r="J20" s="46"/>
      <c r="K20" s="50"/>
      <c r="L20" s="50">
        <f>H20</f>
        <v>6912153.95</v>
      </c>
      <c r="M20" s="46">
        <f>L20</f>
        <v>6912153.95</v>
      </c>
    </row>
    <row r="21" spans="1:13" ht="45">
      <c r="A21" s="43" t="s">
        <v>96</v>
      </c>
      <c r="B21" s="44"/>
      <c r="C21" s="45"/>
      <c r="D21" s="44"/>
      <c r="E21" s="45">
        <v>200</v>
      </c>
      <c r="F21" s="46"/>
      <c r="G21" s="50"/>
      <c r="H21" s="50">
        <f>'Ведомка 2023'!H21</f>
        <v>50000</v>
      </c>
      <c r="I21" s="46">
        <f>H21</f>
        <v>50000</v>
      </c>
      <c r="J21" s="46"/>
      <c r="K21" s="50"/>
      <c r="L21" s="50">
        <f>'Ведомка 2023'!H21</f>
        <v>50000</v>
      </c>
      <c r="M21" s="46">
        <f>L21</f>
        <v>50000</v>
      </c>
    </row>
    <row r="22" spans="1:13" s="15" customFormat="1" ht="27.75" customHeight="1">
      <c r="A22" s="43" t="s">
        <v>97</v>
      </c>
      <c r="B22" s="52"/>
      <c r="D22" s="44"/>
      <c r="E22" s="45">
        <v>800</v>
      </c>
      <c r="F22" s="46"/>
      <c r="G22" s="50"/>
      <c r="H22" s="50">
        <v>3648</v>
      </c>
      <c r="I22" s="46">
        <f>H22</f>
        <v>3648</v>
      </c>
      <c r="J22" s="46"/>
      <c r="K22" s="50"/>
      <c r="L22" s="50">
        <v>3648</v>
      </c>
      <c r="M22" s="46">
        <f>L22</f>
        <v>3648</v>
      </c>
    </row>
    <row r="23" spans="1:13" ht="24" customHeight="1">
      <c r="A23" s="54" t="s">
        <v>105</v>
      </c>
      <c r="B23" s="30"/>
      <c r="C23" s="31" t="s">
        <v>106</v>
      </c>
      <c r="D23" s="32" t="s">
        <v>88</v>
      </c>
      <c r="E23" s="33"/>
      <c r="F23" s="34"/>
      <c r="G23" s="34"/>
      <c r="H23" s="34">
        <f>H24</f>
        <v>100000</v>
      </c>
      <c r="I23" s="34">
        <f>I25</f>
        <v>100000</v>
      </c>
      <c r="J23" s="34"/>
      <c r="K23" s="34"/>
      <c r="L23" s="34">
        <f>L24</f>
        <v>100000</v>
      </c>
      <c r="M23" s="34">
        <f>M25</f>
        <v>100000</v>
      </c>
    </row>
    <row r="24" spans="1:13" s="42" customFormat="1" ht="36" customHeight="1">
      <c r="A24" s="35" t="s">
        <v>87</v>
      </c>
      <c r="B24" s="36"/>
      <c r="C24" s="37"/>
      <c r="D24" s="38" t="s">
        <v>88</v>
      </c>
      <c r="E24" s="39"/>
      <c r="F24" s="40"/>
      <c r="G24" s="40"/>
      <c r="H24" s="40">
        <f>H25</f>
        <v>100000</v>
      </c>
      <c r="I24" s="40">
        <f>I25</f>
        <v>100000</v>
      </c>
      <c r="J24" s="40"/>
      <c r="K24" s="40"/>
      <c r="L24" s="40">
        <f>L25</f>
        <v>100000</v>
      </c>
      <c r="M24" s="40">
        <f>M25</f>
        <v>100000</v>
      </c>
    </row>
    <row r="25" spans="1:13" ht="49.5" customHeight="1">
      <c r="A25" s="43" t="s">
        <v>107</v>
      </c>
      <c r="C25" s="55"/>
      <c r="D25" s="44" t="s">
        <v>108</v>
      </c>
      <c r="E25" s="45"/>
      <c r="F25" s="46"/>
      <c r="G25" s="46"/>
      <c r="H25" s="46">
        <f>H26</f>
        <v>100000</v>
      </c>
      <c r="I25" s="46">
        <f>I26</f>
        <v>100000</v>
      </c>
      <c r="J25" s="46"/>
      <c r="K25" s="46"/>
      <c r="L25" s="46">
        <f>L26</f>
        <v>100000</v>
      </c>
      <c r="M25" s="46">
        <f>M26</f>
        <v>100000</v>
      </c>
    </row>
    <row r="26" spans="1:13" s="15" customFormat="1" ht="28.5" customHeight="1">
      <c r="A26" s="43" t="s">
        <v>97</v>
      </c>
      <c r="B26" s="52"/>
      <c r="D26" s="44"/>
      <c r="E26" s="45">
        <v>800</v>
      </c>
      <c r="F26" s="46"/>
      <c r="G26" s="46"/>
      <c r="H26" s="46">
        <v>100000</v>
      </c>
      <c r="I26" s="46">
        <f>H26</f>
        <v>100000</v>
      </c>
      <c r="J26" s="46"/>
      <c r="K26" s="46"/>
      <c r="L26" s="46">
        <v>100000</v>
      </c>
      <c r="M26" s="46">
        <f>L26</f>
        <v>100000</v>
      </c>
    </row>
    <row r="27" spans="1:13" s="42" customFormat="1" ht="28.5">
      <c r="A27" s="29" t="s">
        <v>109</v>
      </c>
      <c r="B27" s="30"/>
      <c r="C27" s="31" t="s">
        <v>110</v>
      </c>
      <c r="D27" s="32"/>
      <c r="E27" s="33"/>
      <c r="F27" s="34"/>
      <c r="G27" s="34"/>
      <c r="H27" s="47">
        <f>H28</f>
        <v>1003000</v>
      </c>
      <c r="I27" s="47">
        <f>I28</f>
        <v>1003000</v>
      </c>
      <c r="J27" s="34"/>
      <c r="K27" s="34"/>
      <c r="L27" s="47">
        <f>L28</f>
        <v>1003000</v>
      </c>
      <c r="M27" s="47">
        <f>M28</f>
        <v>1003000</v>
      </c>
    </row>
    <row r="28" spans="1:13" s="49" customFormat="1" ht="57.75" customHeight="1">
      <c r="A28" s="35" t="s">
        <v>111</v>
      </c>
      <c r="B28" s="56"/>
      <c r="C28" s="37"/>
      <c r="D28" s="38" t="s">
        <v>112</v>
      </c>
      <c r="E28" s="39"/>
      <c r="F28" s="40"/>
      <c r="G28" s="40"/>
      <c r="H28" s="40">
        <f>H29+H41</f>
        <v>1003000</v>
      </c>
      <c r="I28" s="40">
        <f>I29+I41</f>
        <v>1003000</v>
      </c>
      <c r="J28" s="40"/>
      <c r="K28" s="40"/>
      <c r="L28" s="40">
        <f>L29+L41</f>
        <v>1003000</v>
      </c>
      <c r="M28" s="40">
        <f>M29+M41</f>
        <v>1003000</v>
      </c>
    </row>
    <row r="29" spans="1:13" s="64" customFormat="1" ht="50.25" customHeight="1">
      <c r="A29" s="57" t="s">
        <v>113</v>
      </c>
      <c r="B29" s="58"/>
      <c r="C29" s="59"/>
      <c r="D29" s="60" t="s">
        <v>114</v>
      </c>
      <c r="E29" s="61"/>
      <c r="F29" s="62"/>
      <c r="G29" s="62">
        <f>G30+G35</f>
        <v>0</v>
      </c>
      <c r="H29" s="62">
        <f>H30+H35</f>
        <v>633800</v>
      </c>
      <c r="I29" s="62">
        <f>I30+I35</f>
        <v>633800</v>
      </c>
      <c r="J29" s="62"/>
      <c r="K29" s="62">
        <f>K30+K35</f>
        <v>0</v>
      </c>
      <c r="L29" s="62">
        <f>L30+L35</f>
        <v>633800</v>
      </c>
      <c r="M29" s="62">
        <f>M30+M35</f>
        <v>633800</v>
      </c>
    </row>
    <row r="30" spans="1:13" ht="71.25" customHeight="1">
      <c r="A30" s="65" t="s">
        <v>115</v>
      </c>
      <c r="B30" s="66"/>
      <c r="C30" s="23"/>
      <c r="D30" s="67" t="s">
        <v>116</v>
      </c>
      <c r="E30" s="68"/>
      <c r="F30" s="46"/>
      <c r="G30" s="46"/>
      <c r="H30" s="46">
        <f>H31+H33</f>
        <v>481800</v>
      </c>
      <c r="I30" s="46">
        <f>I31+I33</f>
        <v>481800</v>
      </c>
      <c r="J30" s="46"/>
      <c r="K30" s="46"/>
      <c r="L30" s="46">
        <f>L31+L33</f>
        <v>481800</v>
      </c>
      <c r="M30" s="46">
        <f>M31+M33</f>
        <v>481800</v>
      </c>
    </row>
    <row r="31" spans="1:13" ht="37.5" customHeight="1">
      <c r="A31" s="69" t="s">
        <v>117</v>
      </c>
      <c r="B31" s="66"/>
      <c r="C31" s="23"/>
      <c r="D31" s="44" t="s">
        <v>118</v>
      </c>
      <c r="E31" s="68"/>
      <c r="F31" s="46"/>
      <c r="G31" s="46"/>
      <c r="H31" s="46">
        <f>H32</f>
        <v>350000</v>
      </c>
      <c r="I31" s="46">
        <f>I32</f>
        <v>350000</v>
      </c>
      <c r="J31" s="46"/>
      <c r="K31" s="46"/>
      <c r="L31" s="46">
        <f>L32</f>
        <v>350000</v>
      </c>
      <c r="M31" s="46">
        <f>M32</f>
        <v>350000</v>
      </c>
    </row>
    <row r="32" spans="1:13" ht="48" customHeight="1">
      <c r="A32" s="69" t="s">
        <v>96</v>
      </c>
      <c r="B32" s="66"/>
      <c r="C32" s="23"/>
      <c r="D32" s="44"/>
      <c r="E32" s="68">
        <v>200</v>
      </c>
      <c r="F32" s="46"/>
      <c r="G32" s="46"/>
      <c r="H32" s="46">
        <v>350000</v>
      </c>
      <c r="I32" s="46">
        <f>H32</f>
        <v>350000</v>
      </c>
      <c r="J32" s="46"/>
      <c r="K32" s="46"/>
      <c r="L32" s="46">
        <v>350000</v>
      </c>
      <c r="M32" s="46">
        <f>L32</f>
        <v>350000</v>
      </c>
    </row>
    <row r="33" spans="1:13" ht="60" customHeight="1">
      <c r="A33" s="69" t="s">
        <v>119</v>
      </c>
      <c r="B33" s="66"/>
      <c r="C33" s="23"/>
      <c r="D33" s="44" t="s">
        <v>120</v>
      </c>
      <c r="E33" s="68"/>
      <c r="F33" s="46"/>
      <c r="G33" s="46"/>
      <c r="H33" s="46">
        <f>H34</f>
        <v>131800</v>
      </c>
      <c r="I33" s="46">
        <f>I34</f>
        <v>131800</v>
      </c>
      <c r="J33" s="46"/>
      <c r="K33" s="46"/>
      <c r="L33" s="46">
        <f>L34</f>
        <v>131800</v>
      </c>
      <c r="M33" s="46">
        <f>M34</f>
        <v>131800</v>
      </c>
    </row>
    <row r="34" spans="1:13" ht="45">
      <c r="A34" s="69" t="s">
        <v>96</v>
      </c>
      <c r="B34" s="66"/>
      <c r="C34" s="23"/>
      <c r="D34" s="44"/>
      <c r="E34" s="68">
        <v>200</v>
      </c>
      <c r="F34" s="46"/>
      <c r="G34" s="46"/>
      <c r="H34" s="46">
        <v>131800</v>
      </c>
      <c r="I34" s="46">
        <f>H34</f>
        <v>131800</v>
      </c>
      <c r="J34" s="46"/>
      <c r="K34" s="46"/>
      <c r="L34" s="46">
        <v>131800</v>
      </c>
      <c r="M34" s="46">
        <f>L34</f>
        <v>131800</v>
      </c>
    </row>
    <row r="35" spans="1:13" ht="89.25" customHeight="1">
      <c r="A35" s="65">
        <f>'РАСХ 2023 по целевым статьям'!G90</f>
        <v>0</v>
      </c>
      <c r="B35" s="66"/>
      <c r="C35" s="23"/>
      <c r="D35" s="67" t="s">
        <v>121</v>
      </c>
      <c r="E35" s="68"/>
      <c r="F35" s="46"/>
      <c r="G35" s="46"/>
      <c r="H35" s="46">
        <f>H36+H38</f>
        <v>152000</v>
      </c>
      <c r="I35" s="46">
        <f>I36+I38</f>
        <v>152000</v>
      </c>
      <c r="J35" s="46"/>
      <c r="K35" s="46"/>
      <c r="L35" s="46">
        <f>L36+L38</f>
        <v>152000</v>
      </c>
      <c r="M35" s="46">
        <f>M36+M38</f>
        <v>152000</v>
      </c>
    </row>
    <row r="36" spans="1:13" ht="57.75" customHeight="1">
      <c r="A36" s="69" t="s">
        <v>122</v>
      </c>
      <c r="B36" s="66"/>
      <c r="C36" s="23"/>
      <c r="D36" s="44" t="s">
        <v>123</v>
      </c>
      <c r="E36" s="68"/>
      <c r="F36" s="46"/>
      <c r="G36" s="46"/>
      <c r="H36" s="46">
        <f>H37</f>
        <v>42000</v>
      </c>
      <c r="I36" s="46">
        <f>I37</f>
        <v>42000</v>
      </c>
      <c r="J36" s="46"/>
      <c r="K36" s="46"/>
      <c r="L36" s="46">
        <f>L37</f>
        <v>42000</v>
      </c>
      <c r="M36" s="46">
        <f>M37</f>
        <v>42000</v>
      </c>
    </row>
    <row r="37" spans="1:13" ht="22.5" customHeight="1">
      <c r="A37" s="69" t="s">
        <v>97</v>
      </c>
      <c r="B37" s="66"/>
      <c r="C37" s="23"/>
      <c r="D37" s="44"/>
      <c r="E37" s="68">
        <v>800</v>
      </c>
      <c r="F37" s="46"/>
      <c r="G37" s="46"/>
      <c r="H37" s="46">
        <v>42000</v>
      </c>
      <c r="I37" s="46">
        <f>H37</f>
        <v>42000</v>
      </c>
      <c r="J37" s="46"/>
      <c r="K37" s="46"/>
      <c r="L37" s="46">
        <v>42000</v>
      </c>
      <c r="M37" s="46">
        <f>L37</f>
        <v>42000</v>
      </c>
    </row>
    <row r="38" spans="1:13" ht="75" customHeight="1">
      <c r="A38" s="69" t="s">
        <v>124</v>
      </c>
      <c r="B38" s="66"/>
      <c r="C38" s="23"/>
      <c r="D38" s="44" t="s">
        <v>125</v>
      </c>
      <c r="E38" s="70"/>
      <c r="F38" s="46"/>
      <c r="G38" s="46"/>
      <c r="H38" s="46">
        <f>H39+H40</f>
        <v>110000</v>
      </c>
      <c r="I38" s="46">
        <f>I39+I40</f>
        <v>110000</v>
      </c>
      <c r="J38" s="46"/>
      <c r="K38" s="46"/>
      <c r="L38" s="46">
        <f>L39+L40</f>
        <v>110000</v>
      </c>
      <c r="M38" s="46">
        <f>M39+M40</f>
        <v>110000</v>
      </c>
    </row>
    <row r="39" spans="1:13" s="12" customFormat="1" ht="41.25" customHeight="1">
      <c r="A39" s="43" t="s">
        <v>96</v>
      </c>
      <c r="B39" s="52"/>
      <c r="C39" s="45"/>
      <c r="D39" s="44"/>
      <c r="E39" s="45">
        <v>200</v>
      </c>
      <c r="F39" s="46"/>
      <c r="G39" s="46"/>
      <c r="H39" s="46">
        <v>110000</v>
      </c>
      <c r="I39" s="46">
        <f>H39</f>
        <v>110000</v>
      </c>
      <c r="J39" s="46"/>
      <c r="K39" s="46"/>
      <c r="L39" s="46">
        <v>110000</v>
      </c>
      <c r="M39" s="46">
        <f>L39</f>
        <v>110000</v>
      </c>
    </row>
    <row r="40" spans="1:13" s="15" customFormat="1" ht="23.25" customHeight="1">
      <c r="A40" s="43" t="s">
        <v>97</v>
      </c>
      <c r="B40" s="52"/>
      <c r="D40" s="44"/>
      <c r="E40" s="45">
        <v>800</v>
      </c>
      <c r="F40" s="46"/>
      <c r="G40" s="46"/>
      <c r="H40" s="46"/>
      <c r="I40" s="46">
        <f>H40</f>
        <v>0</v>
      </c>
      <c r="J40" s="46"/>
      <c r="K40" s="46"/>
      <c r="L40" s="46"/>
      <c r="M40" s="46">
        <f>L40</f>
        <v>0</v>
      </c>
    </row>
    <row r="41" spans="1:13" s="64" customFormat="1" ht="47.25" customHeight="1">
      <c r="A41" s="57" t="s">
        <v>126</v>
      </c>
      <c r="B41" s="58"/>
      <c r="C41" s="57"/>
      <c r="D41" s="58" t="s">
        <v>127</v>
      </c>
      <c r="E41" s="71"/>
      <c r="F41" s="71"/>
      <c r="G41" s="71"/>
      <c r="H41" s="72">
        <f>H42</f>
        <v>369200</v>
      </c>
      <c r="I41" s="72">
        <f>I42</f>
        <v>369200</v>
      </c>
      <c r="J41" s="71"/>
      <c r="K41" s="71"/>
      <c r="L41" s="72">
        <f>L42</f>
        <v>369200</v>
      </c>
      <c r="M41" s="72">
        <f>M42</f>
        <v>369200</v>
      </c>
    </row>
    <row r="42" spans="1:13" ht="111.75" customHeight="1">
      <c r="A42" s="73" t="s">
        <v>128</v>
      </c>
      <c r="B42" s="44"/>
      <c r="C42" s="45"/>
      <c r="D42" s="44" t="s">
        <v>129</v>
      </c>
      <c r="E42" s="74"/>
      <c r="F42" s="74"/>
      <c r="G42" s="74"/>
      <c r="H42" s="75">
        <f>H43</f>
        <v>369200</v>
      </c>
      <c r="I42" s="75">
        <f>I43</f>
        <v>369200</v>
      </c>
      <c r="J42" s="74"/>
      <c r="K42" s="74"/>
      <c r="L42" s="75">
        <f>L43</f>
        <v>369200</v>
      </c>
      <c r="M42" s="75">
        <f>M43</f>
        <v>369200</v>
      </c>
    </row>
    <row r="43" spans="1:13" ht="90">
      <c r="A43" s="76" t="s">
        <v>130</v>
      </c>
      <c r="B43" s="44"/>
      <c r="C43" s="45"/>
      <c r="D43" s="44" t="s">
        <v>131</v>
      </c>
      <c r="E43" s="74"/>
      <c r="F43" s="74"/>
      <c r="G43" s="74"/>
      <c r="H43" s="75">
        <f>H44</f>
        <v>369200</v>
      </c>
      <c r="I43" s="75">
        <f>I44</f>
        <v>369200</v>
      </c>
      <c r="J43" s="74"/>
      <c r="K43" s="74"/>
      <c r="L43" s="75">
        <f>L44</f>
        <v>369200</v>
      </c>
      <c r="M43" s="75">
        <f>M44</f>
        <v>369200</v>
      </c>
    </row>
    <row r="44" spans="1:13" s="79" customFormat="1" ht="45">
      <c r="A44" s="43" t="s">
        <v>96</v>
      </c>
      <c r="B44" s="44"/>
      <c r="C44" s="45"/>
      <c r="D44" s="46"/>
      <c r="E44" s="77">
        <v>200</v>
      </c>
      <c r="F44" s="78"/>
      <c r="G44" s="78"/>
      <c r="H44" s="75">
        <v>369200</v>
      </c>
      <c r="I44" s="75">
        <f>H44</f>
        <v>369200</v>
      </c>
      <c r="J44" s="78"/>
      <c r="K44" s="78"/>
      <c r="L44" s="75">
        <v>369200</v>
      </c>
      <c r="M44" s="75">
        <f>L44</f>
        <v>369200</v>
      </c>
    </row>
    <row r="45" spans="1:13" s="42" customFormat="1" ht="28.5">
      <c r="A45" s="54" t="s">
        <v>132</v>
      </c>
      <c r="B45" s="30"/>
      <c r="C45" s="31" t="s">
        <v>133</v>
      </c>
      <c r="D45" s="32"/>
      <c r="E45" s="33"/>
      <c r="F45" s="34">
        <f>F46</f>
        <v>306888</v>
      </c>
      <c r="G45" s="34"/>
      <c r="H45" s="34"/>
      <c r="I45" s="34">
        <f>I46</f>
        <v>306888</v>
      </c>
      <c r="J45" s="34">
        <f>J46</f>
        <v>317475</v>
      </c>
      <c r="K45" s="34"/>
      <c r="L45" s="34"/>
      <c r="M45" s="34">
        <f>M46</f>
        <v>317475</v>
      </c>
    </row>
    <row r="46" spans="1:13" s="42" customFormat="1" ht="23.25" customHeight="1">
      <c r="A46" s="35" t="s">
        <v>87</v>
      </c>
      <c r="B46" s="36"/>
      <c r="C46" s="37"/>
      <c r="D46" s="38" t="s">
        <v>88</v>
      </c>
      <c r="E46" s="39"/>
      <c r="F46" s="40">
        <f>F47</f>
        <v>306888</v>
      </c>
      <c r="G46" s="80"/>
      <c r="H46" s="40"/>
      <c r="I46" s="40">
        <f>I47</f>
        <v>306888</v>
      </c>
      <c r="J46" s="40">
        <f>J47</f>
        <v>317475</v>
      </c>
      <c r="K46" s="80"/>
      <c r="L46" s="40"/>
      <c r="M46" s="40">
        <f>M47</f>
        <v>317475</v>
      </c>
    </row>
    <row r="47" spans="1:13" ht="90">
      <c r="A47" s="43" t="s">
        <v>60</v>
      </c>
      <c r="C47" s="23"/>
      <c r="D47" s="44" t="s">
        <v>134</v>
      </c>
      <c r="E47" s="45"/>
      <c r="F47" s="46">
        <f>F48</f>
        <v>306888</v>
      </c>
      <c r="G47" s="46"/>
      <c r="H47" s="46">
        <f>H48</f>
        <v>0</v>
      </c>
      <c r="I47" s="46">
        <f>I48</f>
        <v>306888</v>
      </c>
      <c r="J47" s="46">
        <f>J48</f>
        <v>317475</v>
      </c>
      <c r="K47" s="46"/>
      <c r="L47" s="46">
        <f>L48</f>
        <v>0</v>
      </c>
      <c r="M47" s="46">
        <f>M48</f>
        <v>317475</v>
      </c>
    </row>
    <row r="48" spans="1:13" ht="105">
      <c r="A48" s="43" t="s">
        <v>95</v>
      </c>
      <c r="B48" s="44"/>
      <c r="C48" s="45"/>
      <c r="D48" s="44"/>
      <c r="E48" s="45">
        <v>100</v>
      </c>
      <c r="F48" s="46">
        <v>306888</v>
      </c>
      <c r="G48" s="46"/>
      <c r="H48" s="46"/>
      <c r="I48" s="46">
        <f>F48</f>
        <v>306888</v>
      </c>
      <c r="J48" s="46">
        <v>317475</v>
      </c>
      <c r="K48" s="46"/>
      <c r="L48" s="46"/>
      <c r="M48" s="46">
        <f>J48</f>
        <v>317475</v>
      </c>
    </row>
    <row r="49" spans="1:13" ht="65.25" customHeight="1">
      <c r="A49" s="54" t="s">
        <v>135</v>
      </c>
      <c r="B49" s="30"/>
      <c r="C49" s="31" t="s">
        <v>136</v>
      </c>
      <c r="D49" s="81"/>
      <c r="E49" s="82"/>
      <c r="F49" s="83"/>
      <c r="G49" s="83"/>
      <c r="H49" s="83">
        <f>H50</f>
        <v>350000</v>
      </c>
      <c r="I49" s="83">
        <f>I50</f>
        <v>350000</v>
      </c>
      <c r="J49" s="83"/>
      <c r="K49" s="83"/>
      <c r="L49" s="83">
        <f>L50</f>
        <v>350000</v>
      </c>
      <c r="M49" s="83">
        <f>M50</f>
        <v>350000</v>
      </c>
    </row>
    <row r="50" spans="1:13" ht="45">
      <c r="A50" s="35" t="s">
        <v>137</v>
      </c>
      <c r="B50" s="36"/>
      <c r="C50" s="37"/>
      <c r="D50" s="38" t="s">
        <v>138</v>
      </c>
      <c r="E50" s="39"/>
      <c r="F50" s="40"/>
      <c r="G50" s="40"/>
      <c r="H50" s="40">
        <f>H51</f>
        <v>350000</v>
      </c>
      <c r="I50" s="40">
        <f>I51</f>
        <v>350000</v>
      </c>
      <c r="J50" s="40"/>
      <c r="K50" s="40"/>
      <c r="L50" s="40">
        <f>L51</f>
        <v>350000</v>
      </c>
      <c r="M50" s="40">
        <f>M51</f>
        <v>350000</v>
      </c>
    </row>
    <row r="51" spans="1:13" ht="91.5" customHeight="1">
      <c r="A51" s="43" t="s">
        <v>139</v>
      </c>
      <c r="B51" s="44"/>
      <c r="C51" s="23"/>
      <c r="D51" s="44" t="s">
        <v>140</v>
      </c>
      <c r="E51" s="45"/>
      <c r="F51" s="46"/>
      <c r="G51" s="46"/>
      <c r="H51" s="46">
        <f>H52</f>
        <v>350000</v>
      </c>
      <c r="I51" s="46">
        <f>I52</f>
        <v>350000</v>
      </c>
      <c r="J51" s="46"/>
      <c r="K51" s="46"/>
      <c r="L51" s="46">
        <f>L52</f>
        <v>350000</v>
      </c>
      <c r="M51" s="46">
        <f>M52</f>
        <v>350000</v>
      </c>
    </row>
    <row r="52" spans="1:13" ht="39" customHeight="1">
      <c r="A52" s="43" t="s">
        <v>141</v>
      </c>
      <c r="B52" s="44"/>
      <c r="C52" s="23"/>
      <c r="D52" s="44" t="s">
        <v>142</v>
      </c>
      <c r="E52" s="45"/>
      <c r="F52" s="46"/>
      <c r="G52" s="46"/>
      <c r="H52" s="46">
        <f>H53</f>
        <v>350000</v>
      </c>
      <c r="I52" s="46">
        <f>I53</f>
        <v>350000</v>
      </c>
      <c r="J52" s="46"/>
      <c r="K52" s="46"/>
      <c r="L52" s="46">
        <f>L53</f>
        <v>350000</v>
      </c>
      <c r="M52" s="46">
        <f>M53</f>
        <v>350000</v>
      </c>
    </row>
    <row r="53" spans="1:13" ht="109.5" customHeight="1">
      <c r="A53" s="43" t="s">
        <v>143</v>
      </c>
      <c r="B53" s="84"/>
      <c r="C53" s="23"/>
      <c r="D53" s="44" t="s">
        <v>144</v>
      </c>
      <c r="E53" s="45"/>
      <c r="F53" s="46"/>
      <c r="G53" s="46"/>
      <c r="H53" s="46">
        <f>H54</f>
        <v>350000</v>
      </c>
      <c r="I53" s="46">
        <f>I54</f>
        <v>350000</v>
      </c>
      <c r="J53" s="46"/>
      <c r="K53" s="46"/>
      <c r="L53" s="46">
        <f>L54</f>
        <v>350000</v>
      </c>
      <c r="M53" s="46">
        <f>M54</f>
        <v>350000</v>
      </c>
    </row>
    <row r="54" spans="1:13" ht="51" customHeight="1">
      <c r="A54" s="43" t="s">
        <v>96</v>
      </c>
      <c r="B54" s="44"/>
      <c r="C54" s="45"/>
      <c r="D54" s="44"/>
      <c r="E54" s="45">
        <v>200</v>
      </c>
      <c r="F54" s="46"/>
      <c r="G54" s="46"/>
      <c r="H54" s="46">
        <v>350000</v>
      </c>
      <c r="I54" s="46">
        <f>H54</f>
        <v>350000</v>
      </c>
      <c r="J54" s="46"/>
      <c r="K54" s="46"/>
      <c r="L54" s="46">
        <v>350000</v>
      </c>
      <c r="M54" s="46">
        <f>L54</f>
        <v>350000</v>
      </c>
    </row>
    <row r="55" spans="1:13" ht="66.75" customHeight="1">
      <c r="A55" s="85" t="s">
        <v>145</v>
      </c>
      <c r="B55" s="32"/>
      <c r="C55" s="32" t="s">
        <v>146</v>
      </c>
      <c r="D55" s="32"/>
      <c r="E55" s="33"/>
      <c r="F55" s="34"/>
      <c r="G55" s="34"/>
      <c r="H55" s="34">
        <f>H56</f>
        <v>116400</v>
      </c>
      <c r="I55" s="34">
        <f>I56</f>
        <v>116400</v>
      </c>
      <c r="J55" s="34"/>
      <c r="K55" s="34"/>
      <c r="L55" s="34">
        <f>L56</f>
        <v>116400</v>
      </c>
      <c r="M55" s="34">
        <f>M56</f>
        <v>116400</v>
      </c>
    </row>
    <row r="56" spans="1:13" ht="81" customHeight="1">
      <c r="A56" s="35" t="s">
        <v>147</v>
      </c>
      <c r="B56" s="86"/>
      <c r="C56" s="87"/>
      <c r="D56" s="38" t="s">
        <v>148</v>
      </c>
      <c r="E56" s="87"/>
      <c r="F56" s="88"/>
      <c r="G56" s="88"/>
      <c r="H56" s="88">
        <f>H57+H61+H66+H70</f>
        <v>116400</v>
      </c>
      <c r="I56" s="88">
        <f>H56</f>
        <v>116400</v>
      </c>
      <c r="J56" s="88"/>
      <c r="K56" s="88"/>
      <c r="L56" s="88">
        <f>L57+L61+L66+L70</f>
        <v>116400</v>
      </c>
      <c r="M56" s="88">
        <f>L56</f>
        <v>116400</v>
      </c>
    </row>
    <row r="57" spans="1:13" ht="90" customHeight="1">
      <c r="A57" s="89" t="s">
        <v>149</v>
      </c>
      <c r="B57" s="60"/>
      <c r="C57" s="90"/>
      <c r="D57" s="91" t="s">
        <v>150</v>
      </c>
      <c r="E57" s="90"/>
      <c r="F57" s="62"/>
      <c r="G57" s="62"/>
      <c r="H57" s="62">
        <f>H58</f>
        <v>1000</v>
      </c>
      <c r="I57" s="62">
        <f>I58</f>
        <v>1000</v>
      </c>
      <c r="J57" s="62"/>
      <c r="K57" s="62"/>
      <c r="L57" s="62">
        <f>L58</f>
        <v>1000</v>
      </c>
      <c r="M57" s="62">
        <f>M58</f>
        <v>1000</v>
      </c>
    </row>
    <row r="58" spans="1:13" ht="107.25" customHeight="1">
      <c r="A58" s="92" t="s">
        <v>151</v>
      </c>
      <c r="B58" s="44"/>
      <c r="C58" s="45"/>
      <c r="D58" s="67" t="s">
        <v>152</v>
      </c>
      <c r="E58" s="45"/>
      <c r="F58" s="46"/>
      <c r="G58" s="46"/>
      <c r="H58" s="46">
        <f>H59</f>
        <v>1000</v>
      </c>
      <c r="I58" s="46">
        <f>I59</f>
        <v>1000</v>
      </c>
      <c r="J58" s="46"/>
      <c r="K58" s="46"/>
      <c r="L58" s="46">
        <f>L59</f>
        <v>1000</v>
      </c>
      <c r="M58" s="46">
        <f>M59</f>
        <v>1000</v>
      </c>
    </row>
    <row r="59" spans="1:13" ht="87.75" customHeight="1">
      <c r="A59" s="92" t="s">
        <v>153</v>
      </c>
      <c r="B59" s="44"/>
      <c r="C59" s="45"/>
      <c r="D59" s="67" t="s">
        <v>154</v>
      </c>
      <c r="E59" s="45"/>
      <c r="F59" s="46"/>
      <c r="G59" s="46"/>
      <c r="H59" s="46">
        <f>H60</f>
        <v>1000</v>
      </c>
      <c r="I59" s="46">
        <f>I60</f>
        <v>1000</v>
      </c>
      <c r="J59" s="46"/>
      <c r="K59" s="46"/>
      <c r="L59" s="46">
        <f>L60</f>
        <v>1000</v>
      </c>
      <c r="M59" s="46">
        <f>M60</f>
        <v>1000</v>
      </c>
    </row>
    <row r="60" spans="1:13" ht="45">
      <c r="A60" s="43" t="s">
        <v>96</v>
      </c>
      <c r="B60" s="44"/>
      <c r="C60" s="45"/>
      <c r="D60" s="67"/>
      <c r="E60" s="45">
        <v>200</v>
      </c>
      <c r="F60" s="46"/>
      <c r="G60" s="46"/>
      <c r="H60" s="46">
        <v>1000</v>
      </c>
      <c r="I60" s="46">
        <f>H60</f>
        <v>1000</v>
      </c>
      <c r="J60" s="46"/>
      <c r="K60" s="46"/>
      <c r="L60" s="46">
        <v>1000</v>
      </c>
      <c r="M60" s="46">
        <f>L60</f>
        <v>1000</v>
      </c>
    </row>
    <row r="61" spans="1:13" ht="105">
      <c r="A61" s="89" t="s">
        <v>155</v>
      </c>
      <c r="B61" s="60"/>
      <c r="C61" s="90"/>
      <c r="D61" s="91" t="s">
        <v>156</v>
      </c>
      <c r="E61" s="90"/>
      <c r="F61" s="62"/>
      <c r="G61" s="62"/>
      <c r="H61" s="62">
        <f>H62</f>
        <v>95400</v>
      </c>
      <c r="I61" s="62">
        <f>I62</f>
        <v>95400</v>
      </c>
      <c r="J61" s="62"/>
      <c r="K61" s="62"/>
      <c r="L61" s="62">
        <f>L62</f>
        <v>95400</v>
      </c>
      <c r="M61" s="62">
        <f>M62</f>
        <v>95400</v>
      </c>
    </row>
    <row r="62" spans="1:13" ht="84" customHeight="1">
      <c r="A62" s="43" t="s">
        <v>157</v>
      </c>
      <c r="B62" s="44"/>
      <c r="C62" s="45"/>
      <c r="D62" s="44" t="s">
        <v>158</v>
      </c>
      <c r="E62" s="45"/>
      <c r="F62" s="46"/>
      <c r="G62" s="46"/>
      <c r="H62" s="46">
        <f>H63</f>
        <v>95400</v>
      </c>
      <c r="I62" s="46">
        <f>I63</f>
        <v>95400</v>
      </c>
      <c r="J62" s="46"/>
      <c r="K62" s="46"/>
      <c r="L62" s="46">
        <f>L63</f>
        <v>95400</v>
      </c>
      <c r="M62" s="46">
        <f>M63</f>
        <v>95400</v>
      </c>
    </row>
    <row r="63" spans="1:13" ht="30">
      <c r="A63" s="43" t="s">
        <v>159</v>
      </c>
      <c r="B63" s="67"/>
      <c r="C63" s="45"/>
      <c r="D63" s="44" t="s">
        <v>160</v>
      </c>
      <c r="E63" s="45"/>
      <c r="F63" s="46"/>
      <c r="G63" s="46"/>
      <c r="H63" s="46">
        <f>H64+H65</f>
        <v>95400</v>
      </c>
      <c r="I63" s="46">
        <f>I64+I65</f>
        <v>95400</v>
      </c>
      <c r="J63" s="46"/>
      <c r="K63" s="46"/>
      <c r="L63" s="46">
        <f>L64+L65</f>
        <v>95400</v>
      </c>
      <c r="M63" s="46">
        <f>M64+M65</f>
        <v>95400</v>
      </c>
    </row>
    <row r="64" spans="1:13" ht="105">
      <c r="A64" s="43" t="s">
        <v>95</v>
      </c>
      <c r="B64" s="44"/>
      <c r="C64" s="45"/>
      <c r="D64" s="44"/>
      <c r="E64" s="45">
        <v>100</v>
      </c>
      <c r="F64" s="46"/>
      <c r="G64" s="46"/>
      <c r="H64" s="46">
        <v>62400</v>
      </c>
      <c r="I64" s="46">
        <f>H64</f>
        <v>62400</v>
      </c>
      <c r="J64" s="46"/>
      <c r="K64" s="46"/>
      <c r="L64" s="46">
        <v>62400</v>
      </c>
      <c r="M64" s="46">
        <f>L64</f>
        <v>62400</v>
      </c>
    </row>
    <row r="65" spans="1:13" ht="45">
      <c r="A65" s="43" t="s">
        <v>96</v>
      </c>
      <c r="B65" s="44"/>
      <c r="C65" s="45"/>
      <c r="D65" s="44"/>
      <c r="E65" s="45">
        <v>200</v>
      </c>
      <c r="F65" s="46"/>
      <c r="G65" s="46"/>
      <c r="H65" s="46">
        <v>33000</v>
      </c>
      <c r="I65" s="46">
        <f>H65</f>
        <v>33000</v>
      </c>
      <c r="J65" s="46"/>
      <c r="K65" s="46"/>
      <c r="L65" s="46">
        <v>33000</v>
      </c>
      <c r="M65" s="46">
        <f>L65</f>
        <v>33000</v>
      </c>
    </row>
    <row r="66" spans="1:13" ht="135">
      <c r="A66" s="89" t="s">
        <v>161</v>
      </c>
      <c r="B66" s="60"/>
      <c r="C66" s="90"/>
      <c r="D66" s="91" t="s">
        <v>162</v>
      </c>
      <c r="E66" s="90"/>
      <c r="F66" s="62"/>
      <c r="G66" s="62"/>
      <c r="H66" s="62">
        <f>H67</f>
        <v>10000</v>
      </c>
      <c r="I66" s="62">
        <f>I67</f>
        <v>10000</v>
      </c>
      <c r="J66" s="62"/>
      <c r="K66" s="62"/>
      <c r="L66" s="62">
        <f>L67</f>
        <v>10000</v>
      </c>
      <c r="M66" s="62">
        <f>M67</f>
        <v>10000</v>
      </c>
    </row>
    <row r="67" spans="1:13" ht="96.75" customHeight="1">
      <c r="A67" s="92" t="s">
        <v>163</v>
      </c>
      <c r="B67" s="44"/>
      <c r="C67" s="93"/>
      <c r="D67" s="67" t="s">
        <v>164</v>
      </c>
      <c r="E67" s="45"/>
      <c r="F67" s="46"/>
      <c r="G67" s="46"/>
      <c r="H67" s="46">
        <f>H68</f>
        <v>10000</v>
      </c>
      <c r="I67" s="46">
        <f>I68</f>
        <v>10000</v>
      </c>
      <c r="J67" s="46"/>
      <c r="K67" s="46"/>
      <c r="L67" s="46">
        <f>L68</f>
        <v>10000</v>
      </c>
      <c r="M67" s="46">
        <f>M68</f>
        <v>10000</v>
      </c>
    </row>
    <row r="68" spans="1:13" ht="150">
      <c r="A68" s="92" t="s">
        <v>165</v>
      </c>
      <c r="B68" s="44"/>
      <c r="C68" s="45"/>
      <c r="D68" s="67" t="s">
        <v>166</v>
      </c>
      <c r="E68" s="45"/>
      <c r="F68" s="46"/>
      <c r="G68" s="46"/>
      <c r="H68" s="46">
        <f>H69</f>
        <v>10000</v>
      </c>
      <c r="I68" s="46">
        <f>I69</f>
        <v>10000</v>
      </c>
      <c r="J68" s="46"/>
      <c r="K68" s="46"/>
      <c r="L68" s="46">
        <f>L69</f>
        <v>10000</v>
      </c>
      <c r="M68" s="46">
        <f>M69</f>
        <v>10000</v>
      </c>
    </row>
    <row r="69" spans="1:13" ht="47.25" customHeight="1">
      <c r="A69" s="43" t="s">
        <v>96</v>
      </c>
      <c r="B69" s="44"/>
      <c r="C69" s="45"/>
      <c r="D69" s="67"/>
      <c r="E69" s="45">
        <v>200</v>
      </c>
      <c r="F69" s="46"/>
      <c r="G69" s="46"/>
      <c r="H69" s="46">
        <v>10000</v>
      </c>
      <c r="I69" s="46">
        <f>H69</f>
        <v>10000</v>
      </c>
      <c r="J69" s="46"/>
      <c r="K69" s="46"/>
      <c r="L69" s="46">
        <v>10000</v>
      </c>
      <c r="M69" s="46">
        <f>L69</f>
        <v>10000</v>
      </c>
    </row>
    <row r="70" spans="1:13" ht="90">
      <c r="A70" s="89" t="s">
        <v>167</v>
      </c>
      <c r="B70" s="60"/>
      <c r="C70" s="90"/>
      <c r="D70" s="91" t="s">
        <v>168</v>
      </c>
      <c r="E70" s="90"/>
      <c r="F70" s="62"/>
      <c r="G70" s="62"/>
      <c r="H70" s="62">
        <f>H71</f>
        <v>10000</v>
      </c>
      <c r="I70" s="62">
        <f>I71</f>
        <v>10000</v>
      </c>
      <c r="J70" s="62"/>
      <c r="K70" s="62"/>
      <c r="L70" s="62">
        <f>L71</f>
        <v>10000</v>
      </c>
      <c r="M70" s="62">
        <f>M71</f>
        <v>10000</v>
      </c>
    </row>
    <row r="71" spans="1:13" ht="83.25" customHeight="1">
      <c r="A71" s="92" t="s">
        <v>169</v>
      </c>
      <c r="B71" s="44"/>
      <c r="C71" s="45"/>
      <c r="D71" s="67" t="s">
        <v>170</v>
      </c>
      <c r="E71" s="45"/>
      <c r="F71" s="46"/>
      <c r="G71" s="46"/>
      <c r="H71" s="46">
        <f>H72</f>
        <v>10000</v>
      </c>
      <c r="I71" s="46">
        <f>I72</f>
        <v>10000</v>
      </c>
      <c r="J71" s="46"/>
      <c r="K71" s="46"/>
      <c r="L71" s="46">
        <f>L72</f>
        <v>10000</v>
      </c>
      <c r="M71" s="46">
        <f>M72</f>
        <v>10000</v>
      </c>
    </row>
    <row r="72" spans="1:13" ht="87" customHeight="1">
      <c r="A72" s="92" t="s">
        <v>171</v>
      </c>
      <c r="B72" s="44"/>
      <c r="C72" s="45"/>
      <c r="D72" s="67" t="s">
        <v>172</v>
      </c>
      <c r="E72" s="45"/>
      <c r="F72" s="46"/>
      <c r="G72" s="46"/>
      <c r="H72" s="46">
        <f>H73</f>
        <v>10000</v>
      </c>
      <c r="I72" s="46">
        <f>I73</f>
        <v>10000</v>
      </c>
      <c r="J72" s="46"/>
      <c r="K72" s="46"/>
      <c r="L72" s="46">
        <f>L73</f>
        <v>10000</v>
      </c>
      <c r="M72" s="46">
        <f>M73</f>
        <v>10000</v>
      </c>
    </row>
    <row r="73" spans="1:13" ht="45">
      <c r="A73" s="43" t="s">
        <v>96</v>
      </c>
      <c r="B73" s="44"/>
      <c r="C73" s="45"/>
      <c r="D73" s="67"/>
      <c r="E73" s="45">
        <v>200</v>
      </c>
      <c r="F73" s="46"/>
      <c r="G73" s="46"/>
      <c r="H73" s="46">
        <v>10000</v>
      </c>
      <c r="I73" s="46">
        <f>H73</f>
        <v>10000</v>
      </c>
      <c r="J73" s="46"/>
      <c r="K73" s="46"/>
      <c r="L73" s="46">
        <v>10000</v>
      </c>
      <c r="M73" s="46">
        <f>L73</f>
        <v>10000</v>
      </c>
    </row>
    <row r="74" spans="1:13" ht="30" customHeight="1">
      <c r="A74" s="54" t="s">
        <v>173</v>
      </c>
      <c r="B74" s="30"/>
      <c r="C74" s="31" t="s">
        <v>174</v>
      </c>
      <c r="D74" s="32"/>
      <c r="E74" s="33"/>
      <c r="F74" s="34"/>
      <c r="G74" s="34">
        <f>G75</f>
        <v>10014685</v>
      </c>
      <c r="H74" s="34">
        <f>H75</f>
        <v>2423750</v>
      </c>
      <c r="I74" s="34">
        <f>I75</f>
        <v>12438435</v>
      </c>
      <c r="J74" s="34">
        <f>J75</f>
        <v>0</v>
      </c>
      <c r="K74" s="34">
        <f>K75</f>
        <v>10014685</v>
      </c>
      <c r="L74" s="34">
        <f>L75</f>
        <v>2630710</v>
      </c>
      <c r="M74" s="34">
        <f>M75</f>
        <v>12645395</v>
      </c>
    </row>
    <row r="75" spans="1:13" ht="55.5" customHeight="1">
      <c r="A75" s="35" t="s">
        <v>175</v>
      </c>
      <c r="B75" s="36"/>
      <c r="C75" s="37"/>
      <c r="D75" s="38" t="s">
        <v>176</v>
      </c>
      <c r="E75" s="39"/>
      <c r="F75" s="40"/>
      <c r="G75" s="40">
        <f>G76</f>
        <v>10014685</v>
      </c>
      <c r="H75" s="40">
        <f>H76</f>
        <v>2423750</v>
      </c>
      <c r="I75" s="40">
        <f>I76</f>
        <v>12438435</v>
      </c>
      <c r="J75" s="40"/>
      <c r="K75" s="40">
        <f>K76</f>
        <v>10014685</v>
      </c>
      <c r="L75" s="40">
        <f>L76</f>
        <v>2630710</v>
      </c>
      <c r="M75" s="40">
        <f>M76</f>
        <v>12645395</v>
      </c>
    </row>
    <row r="76" spans="1:13" ht="74.25" customHeight="1">
      <c r="A76" s="94" t="s">
        <v>177</v>
      </c>
      <c r="B76" s="95"/>
      <c r="C76" s="96"/>
      <c r="D76" s="97" t="s">
        <v>178</v>
      </c>
      <c r="E76" s="98"/>
      <c r="F76" s="99"/>
      <c r="G76" s="99">
        <f>G77</f>
        <v>10014685</v>
      </c>
      <c r="H76" s="99">
        <f>H77</f>
        <v>2423750</v>
      </c>
      <c r="I76" s="99">
        <f>I77</f>
        <v>12438435</v>
      </c>
      <c r="J76" s="99"/>
      <c r="K76" s="99">
        <f>K77</f>
        <v>10014685</v>
      </c>
      <c r="L76" s="99">
        <f>L77</f>
        <v>2630710</v>
      </c>
      <c r="M76" s="99">
        <f>M77</f>
        <v>12645395</v>
      </c>
    </row>
    <row r="77" spans="1:13" ht="80.25" customHeight="1">
      <c r="A77" s="43" t="s">
        <v>179</v>
      </c>
      <c r="B77" s="22"/>
      <c r="C77" s="23"/>
      <c r="D77" s="44" t="s">
        <v>180</v>
      </c>
      <c r="E77" s="45"/>
      <c r="F77" s="46">
        <f>F78+F80+F82+F84</f>
        <v>0</v>
      </c>
      <c r="G77" s="46">
        <f>G78+G80+G82+G84+G86</f>
        <v>10014685</v>
      </c>
      <c r="H77" s="46">
        <f>H78+H80+H82+H84+H86+H88</f>
        <v>2423750</v>
      </c>
      <c r="I77" s="46">
        <f>I78+I80+I82+I84+I86+I88</f>
        <v>12438435</v>
      </c>
      <c r="J77" s="46">
        <f>J78+J80+J82+J84</f>
        <v>0</v>
      </c>
      <c r="K77" s="46">
        <f>K78+K80+K82+K84+K86</f>
        <v>10014685</v>
      </c>
      <c r="L77" s="46">
        <f>L78+L80+L82+L84+L86+L88</f>
        <v>2630710</v>
      </c>
      <c r="M77" s="46">
        <f>M78+M80+M82+M84+M86+M88</f>
        <v>12645395</v>
      </c>
    </row>
    <row r="78" spans="1:13" ht="89.25" customHeight="1">
      <c r="A78" s="43" t="s">
        <v>181</v>
      </c>
      <c r="B78" s="100"/>
      <c r="C78" s="23"/>
      <c r="D78" s="44" t="s">
        <v>182</v>
      </c>
      <c r="E78" s="45"/>
      <c r="F78" s="46"/>
      <c r="G78" s="46"/>
      <c r="H78" s="46">
        <f>H79</f>
        <v>1773169</v>
      </c>
      <c r="I78" s="46">
        <f>I79</f>
        <v>1773169</v>
      </c>
      <c r="J78" s="46"/>
      <c r="K78" s="46"/>
      <c r="L78" s="46">
        <f>L79</f>
        <v>1980129</v>
      </c>
      <c r="M78" s="46">
        <f>M79</f>
        <v>1980129</v>
      </c>
    </row>
    <row r="79" spans="1:13" s="12" customFormat="1" ht="45">
      <c r="A79" s="43" t="s">
        <v>96</v>
      </c>
      <c r="B79" s="44"/>
      <c r="C79" s="45"/>
      <c r="D79" s="44"/>
      <c r="E79" s="45">
        <v>200</v>
      </c>
      <c r="F79" s="46"/>
      <c r="G79" s="46"/>
      <c r="H79" s="46">
        <v>1773169</v>
      </c>
      <c r="I79" s="46">
        <f>H79</f>
        <v>1773169</v>
      </c>
      <c r="J79" s="46"/>
      <c r="K79" s="46"/>
      <c r="L79" s="46">
        <v>1980129</v>
      </c>
      <c r="M79" s="46">
        <f>L79</f>
        <v>1980129</v>
      </c>
    </row>
    <row r="80" spans="1:13" ht="30">
      <c r="A80" s="43" t="s">
        <v>183</v>
      </c>
      <c r="C80" s="45"/>
      <c r="D80" s="44" t="s">
        <v>184</v>
      </c>
      <c r="E80" s="45"/>
      <c r="F80" s="46"/>
      <c r="G80" s="46"/>
      <c r="H80" s="46">
        <f>H81</f>
        <v>0</v>
      </c>
      <c r="I80" s="46">
        <f>H80</f>
        <v>0</v>
      </c>
      <c r="J80" s="46"/>
      <c r="K80" s="46"/>
      <c r="L80" s="46">
        <f>L81</f>
        <v>0</v>
      </c>
      <c r="M80" s="46">
        <f>L80</f>
        <v>0</v>
      </c>
    </row>
    <row r="81" spans="1:13" s="15" customFormat="1" ht="45">
      <c r="A81" s="43" t="s">
        <v>96</v>
      </c>
      <c r="B81" s="101"/>
      <c r="D81" s="101"/>
      <c r="E81" s="45">
        <v>200</v>
      </c>
      <c r="F81" s="46"/>
      <c r="G81" s="46"/>
      <c r="H81" s="46"/>
      <c r="I81" s="46">
        <f>H81</f>
        <v>0</v>
      </c>
      <c r="J81" s="46"/>
      <c r="K81" s="46"/>
      <c r="L81" s="46"/>
      <c r="M81" s="46">
        <f>L81</f>
        <v>0</v>
      </c>
    </row>
    <row r="82" spans="1:13" ht="45">
      <c r="A82" s="43" t="s">
        <v>185</v>
      </c>
      <c r="B82" s="66"/>
      <c r="C82" s="102"/>
      <c r="D82" s="44" t="s">
        <v>186</v>
      </c>
      <c r="E82" s="45"/>
      <c r="F82" s="46"/>
      <c r="G82" s="46"/>
      <c r="H82" s="46">
        <f>H83</f>
        <v>277312</v>
      </c>
      <c r="I82" s="46">
        <f>I83</f>
        <v>277312</v>
      </c>
      <c r="J82" s="46"/>
      <c r="K82" s="46"/>
      <c r="L82" s="46">
        <f>L83</f>
        <v>277312</v>
      </c>
      <c r="M82" s="46">
        <f>M83</f>
        <v>277312</v>
      </c>
    </row>
    <row r="83" spans="1:13" ht="45">
      <c r="A83" s="43" t="s">
        <v>96</v>
      </c>
      <c r="B83" s="66"/>
      <c r="C83" s="102"/>
      <c r="D83" s="44"/>
      <c r="E83" s="45">
        <v>200</v>
      </c>
      <c r="F83" s="46"/>
      <c r="G83" s="46"/>
      <c r="H83" s="46">
        <v>277312</v>
      </c>
      <c r="I83" s="46">
        <f>H83</f>
        <v>277312</v>
      </c>
      <c r="J83" s="46"/>
      <c r="K83" s="46"/>
      <c r="L83" s="46">
        <v>277312</v>
      </c>
      <c r="M83" s="46">
        <f>L83</f>
        <v>277312</v>
      </c>
    </row>
    <row r="84" spans="1:13" ht="33" customHeight="1">
      <c r="A84" s="43" t="s">
        <v>183</v>
      </c>
      <c r="B84" s="66"/>
      <c r="C84" s="102"/>
      <c r="D84" s="44" t="s">
        <v>187</v>
      </c>
      <c r="E84" s="45"/>
      <c r="F84" s="46"/>
      <c r="G84" s="46">
        <f>G85</f>
        <v>4268780</v>
      </c>
      <c r="H84" s="46"/>
      <c r="I84" s="46">
        <f>I85</f>
        <v>4268780</v>
      </c>
      <c r="J84" s="46"/>
      <c r="K84" s="46">
        <f>K85</f>
        <v>4268780</v>
      </c>
      <c r="L84" s="46"/>
      <c r="M84" s="46">
        <f>M85</f>
        <v>4268780</v>
      </c>
    </row>
    <row r="85" spans="1:13" ht="45">
      <c r="A85" s="43" t="s">
        <v>96</v>
      </c>
      <c r="B85" s="66"/>
      <c r="C85" s="102"/>
      <c r="D85" s="44"/>
      <c r="E85" s="45">
        <v>200</v>
      </c>
      <c r="F85" s="46"/>
      <c r="G85" s="46">
        <v>4268780</v>
      </c>
      <c r="H85" s="46"/>
      <c r="I85" s="46">
        <f>G85</f>
        <v>4268780</v>
      </c>
      <c r="J85" s="46"/>
      <c r="K85" s="46">
        <v>4268780</v>
      </c>
      <c r="L85" s="46"/>
      <c r="M85" s="46">
        <f>K85</f>
        <v>4268780</v>
      </c>
    </row>
    <row r="86" spans="1:13" ht="75.75" customHeight="1">
      <c r="A86" s="43" t="s">
        <v>188</v>
      </c>
      <c r="B86" s="66"/>
      <c r="C86" s="102"/>
      <c r="D86" s="44" t="s">
        <v>189</v>
      </c>
      <c r="E86" s="45"/>
      <c r="F86" s="46"/>
      <c r="G86" s="46">
        <f>G87</f>
        <v>5745905</v>
      </c>
      <c r="H86" s="46"/>
      <c r="I86" s="46">
        <f>I87</f>
        <v>5745905</v>
      </c>
      <c r="J86" s="46"/>
      <c r="K86" s="46">
        <f>K87</f>
        <v>5745905</v>
      </c>
      <c r="L86" s="46"/>
      <c r="M86" s="46">
        <f>M87</f>
        <v>5745905</v>
      </c>
    </row>
    <row r="87" spans="1:13" ht="45">
      <c r="A87" s="43" t="s">
        <v>96</v>
      </c>
      <c r="B87" s="66"/>
      <c r="C87" s="102"/>
      <c r="D87" s="44"/>
      <c r="E87" s="45">
        <v>200</v>
      </c>
      <c r="F87" s="46"/>
      <c r="G87" s="46">
        <v>5745905</v>
      </c>
      <c r="H87" s="46"/>
      <c r="I87" s="46">
        <f>G87</f>
        <v>5745905</v>
      </c>
      <c r="J87" s="46"/>
      <c r="K87" s="46">
        <v>5745905</v>
      </c>
      <c r="L87" s="46"/>
      <c r="M87" s="46">
        <f>K87</f>
        <v>5745905</v>
      </c>
    </row>
    <row r="88" spans="1:13" ht="90.75" customHeight="1">
      <c r="A88" s="43" t="s">
        <v>190</v>
      </c>
      <c r="B88" s="66"/>
      <c r="C88" s="102"/>
      <c r="D88" s="44" t="s">
        <v>191</v>
      </c>
      <c r="E88" s="45"/>
      <c r="F88" s="46"/>
      <c r="G88" s="46">
        <f>G89</f>
        <v>0</v>
      </c>
      <c r="H88" s="46">
        <f>H89</f>
        <v>373269</v>
      </c>
      <c r="I88" s="46">
        <f>I89</f>
        <v>373269</v>
      </c>
      <c r="J88" s="46"/>
      <c r="K88" s="46">
        <f>K89</f>
        <v>0</v>
      </c>
      <c r="L88" s="46">
        <f>L89</f>
        <v>373269</v>
      </c>
      <c r="M88" s="46">
        <f>M89</f>
        <v>373269</v>
      </c>
    </row>
    <row r="89" spans="1:13" ht="48" customHeight="1">
      <c r="A89" s="43" t="s">
        <v>96</v>
      </c>
      <c r="B89" s="66"/>
      <c r="C89" s="102"/>
      <c r="D89" s="44"/>
      <c r="E89" s="45">
        <v>200</v>
      </c>
      <c r="F89" s="46"/>
      <c r="G89" s="46"/>
      <c r="H89" s="46">
        <v>373269</v>
      </c>
      <c r="I89" s="46">
        <f>H89</f>
        <v>373269</v>
      </c>
      <c r="J89" s="46"/>
      <c r="K89" s="46"/>
      <c r="L89" s="46">
        <v>373269</v>
      </c>
      <c r="M89" s="46">
        <f>L89</f>
        <v>373269</v>
      </c>
    </row>
    <row r="90" spans="1:13" s="64" customFormat="1" ht="21.75" customHeight="1">
      <c r="A90" s="54" t="s">
        <v>192</v>
      </c>
      <c r="B90" s="30"/>
      <c r="C90" s="31" t="s">
        <v>193</v>
      </c>
      <c r="D90" s="81"/>
      <c r="E90" s="82"/>
      <c r="F90" s="83"/>
      <c r="G90" s="83"/>
      <c r="H90" s="83">
        <f>H91+H96</f>
        <v>1170454</v>
      </c>
      <c r="I90" s="83">
        <f>H90</f>
        <v>1170454</v>
      </c>
      <c r="J90" s="83"/>
      <c r="K90" s="83"/>
      <c r="L90" s="83">
        <f>L91+L96</f>
        <v>1170454</v>
      </c>
      <c r="M90" s="83">
        <f>L90</f>
        <v>1170454</v>
      </c>
    </row>
    <row r="91" spans="1:13" s="42" customFormat="1" ht="89.25" customHeight="1">
      <c r="A91" s="35" t="s">
        <v>194</v>
      </c>
      <c r="B91" s="36"/>
      <c r="C91" s="37"/>
      <c r="D91" s="38" t="s">
        <v>195</v>
      </c>
      <c r="E91" s="103"/>
      <c r="F91" s="104"/>
      <c r="G91" s="104"/>
      <c r="H91" s="104">
        <f>H92</f>
        <v>100000</v>
      </c>
      <c r="I91" s="104">
        <f>I92</f>
        <v>100000</v>
      </c>
      <c r="J91" s="104"/>
      <c r="K91" s="104"/>
      <c r="L91" s="104">
        <f>L92</f>
        <v>100000</v>
      </c>
      <c r="M91" s="104">
        <f>M92</f>
        <v>100000</v>
      </c>
    </row>
    <row r="92" spans="1:13" s="64" customFormat="1" ht="87.75" customHeight="1">
      <c r="A92" s="94" t="s">
        <v>196</v>
      </c>
      <c r="B92" s="61"/>
      <c r="C92" s="98"/>
      <c r="D92" s="97" t="s">
        <v>197</v>
      </c>
      <c r="E92" s="105"/>
      <c r="F92" s="106"/>
      <c r="G92" s="106"/>
      <c r="H92" s="107">
        <f>H93</f>
        <v>100000</v>
      </c>
      <c r="I92" s="107">
        <f>I93</f>
        <v>100000</v>
      </c>
      <c r="J92" s="106"/>
      <c r="K92" s="106"/>
      <c r="L92" s="107">
        <f>L93</f>
        <v>100000</v>
      </c>
      <c r="M92" s="107">
        <f>M93</f>
        <v>100000</v>
      </c>
    </row>
    <row r="93" spans="1:13" s="64" customFormat="1" ht="104.25" customHeight="1">
      <c r="A93" s="92" t="s">
        <v>198</v>
      </c>
      <c r="B93" s="108"/>
      <c r="C93" s="109"/>
      <c r="D93" s="67" t="s">
        <v>199</v>
      </c>
      <c r="E93" s="110"/>
      <c r="F93" s="111"/>
      <c r="G93" s="111"/>
      <c r="H93" s="112">
        <f>H94</f>
        <v>100000</v>
      </c>
      <c r="I93" s="112">
        <f>I94</f>
        <v>100000</v>
      </c>
      <c r="J93" s="111"/>
      <c r="K93" s="111"/>
      <c r="L93" s="112">
        <f>L94</f>
        <v>100000</v>
      </c>
      <c r="M93" s="112">
        <f>M94</f>
        <v>100000</v>
      </c>
    </row>
    <row r="94" spans="1:13" s="64" customFormat="1" ht="88.5" customHeight="1">
      <c r="A94" s="92" t="s">
        <v>200</v>
      </c>
      <c r="B94" s="113"/>
      <c r="C94" s="109"/>
      <c r="D94" s="67" t="s">
        <v>201</v>
      </c>
      <c r="E94" s="110"/>
      <c r="F94" s="111"/>
      <c r="G94" s="111"/>
      <c r="H94" s="112">
        <f>H95</f>
        <v>100000</v>
      </c>
      <c r="I94" s="112">
        <f>I95</f>
        <v>100000</v>
      </c>
      <c r="J94" s="111"/>
      <c r="K94" s="111"/>
      <c r="L94" s="112">
        <f>L95</f>
        <v>100000</v>
      </c>
      <c r="M94" s="112">
        <f>M95</f>
        <v>100000</v>
      </c>
    </row>
    <row r="95" spans="1:13" s="64" customFormat="1" ht="69" customHeight="1">
      <c r="A95" s="92" t="s">
        <v>202</v>
      </c>
      <c r="B95" s="67"/>
      <c r="D95" s="114"/>
      <c r="E95" s="109">
        <v>400</v>
      </c>
      <c r="F95" s="111"/>
      <c r="G95" s="111"/>
      <c r="H95" s="112">
        <v>100000</v>
      </c>
      <c r="I95" s="112">
        <f>H95</f>
        <v>100000</v>
      </c>
      <c r="J95" s="111"/>
      <c r="K95" s="111"/>
      <c r="L95" s="112">
        <v>100000</v>
      </c>
      <c r="M95" s="112">
        <f>L95</f>
        <v>100000</v>
      </c>
    </row>
    <row r="96" spans="1:13" s="79" customFormat="1" ht="72.75" customHeight="1">
      <c r="A96" s="115">
        <f>'РАСХ 2023 по целевым статьям'!G45</f>
        <v>0</v>
      </c>
      <c r="B96" s="116"/>
      <c r="C96" s="117"/>
      <c r="D96" s="118" t="s">
        <v>203</v>
      </c>
      <c r="E96" s="119"/>
      <c r="F96" s="120"/>
      <c r="G96" s="121"/>
      <c r="H96" s="122">
        <f>H97</f>
        <v>1070454</v>
      </c>
      <c r="I96" s="122">
        <f>I97</f>
        <v>1070454</v>
      </c>
      <c r="J96" s="120"/>
      <c r="K96" s="121"/>
      <c r="L96" s="122">
        <f>L97</f>
        <v>1070454</v>
      </c>
      <c r="M96" s="122">
        <f>M97</f>
        <v>1070454</v>
      </c>
    </row>
    <row r="97" spans="1:13" s="126" customFormat="1" ht="75" customHeight="1">
      <c r="A97" s="89" t="s">
        <v>204</v>
      </c>
      <c r="B97" s="61"/>
      <c r="C97" s="123"/>
      <c r="D97" s="91" t="s">
        <v>205</v>
      </c>
      <c r="E97" s="124"/>
      <c r="F97" s="125"/>
      <c r="G97" s="125"/>
      <c r="H97" s="62">
        <f>H98</f>
        <v>1070454</v>
      </c>
      <c r="I97" s="62">
        <f>I98</f>
        <v>1070454</v>
      </c>
      <c r="J97" s="125"/>
      <c r="K97" s="125"/>
      <c r="L97" s="62">
        <f>L98</f>
        <v>1070454</v>
      </c>
      <c r="M97" s="62">
        <f>M98</f>
        <v>1070454</v>
      </c>
    </row>
    <row r="98" spans="1:13" ht="43.5" customHeight="1">
      <c r="A98" s="127" t="s">
        <v>206</v>
      </c>
      <c r="B98" s="128"/>
      <c r="C98" s="129"/>
      <c r="D98" s="128" t="s">
        <v>207</v>
      </c>
      <c r="E98" s="130"/>
      <c r="F98" s="131"/>
      <c r="G98" s="131"/>
      <c r="H98" s="131">
        <f>H99+H101</f>
        <v>1070454</v>
      </c>
      <c r="I98" s="131">
        <f>I99+I101</f>
        <v>1070454</v>
      </c>
      <c r="J98" s="131"/>
      <c r="K98" s="131"/>
      <c r="L98" s="131">
        <f>L99+L101</f>
        <v>1070454</v>
      </c>
      <c r="M98" s="131">
        <f>M99+M101</f>
        <v>1070454</v>
      </c>
    </row>
    <row r="99" spans="1:13" ht="46.5" customHeight="1">
      <c r="A99" s="43" t="s">
        <v>208</v>
      </c>
      <c r="C99" s="109"/>
      <c r="D99" s="44" t="s">
        <v>209</v>
      </c>
      <c r="E99" s="130"/>
      <c r="F99" s="131"/>
      <c r="G99" s="131"/>
      <c r="H99" s="46">
        <f>H100</f>
        <v>1002054</v>
      </c>
      <c r="I99" s="46">
        <f>I100</f>
        <v>1002054</v>
      </c>
      <c r="J99" s="131"/>
      <c r="K99" s="131"/>
      <c r="L99" s="46">
        <f>L100</f>
        <v>1002054</v>
      </c>
      <c r="M99" s="46">
        <f>M100</f>
        <v>1002054</v>
      </c>
    </row>
    <row r="100" spans="1:13" ht="46.5" customHeight="1">
      <c r="A100" s="43" t="s">
        <v>96</v>
      </c>
      <c r="B100" s="67"/>
      <c r="C100" s="109"/>
      <c r="D100" s="131"/>
      <c r="E100" s="130">
        <v>200</v>
      </c>
      <c r="F100" s="131"/>
      <c r="G100" s="131"/>
      <c r="H100" s="46">
        <v>1002054</v>
      </c>
      <c r="I100" s="131">
        <f>H100</f>
        <v>1002054</v>
      </c>
      <c r="J100" s="131"/>
      <c r="K100" s="131"/>
      <c r="L100" s="46">
        <v>1002054</v>
      </c>
      <c r="M100" s="131">
        <f>L100</f>
        <v>1002054</v>
      </c>
    </row>
    <row r="101" spans="1:13" ht="44.25" customHeight="1">
      <c r="A101" s="132" t="s">
        <v>210</v>
      </c>
      <c r="B101" s="133"/>
      <c r="C101" s="134"/>
      <c r="D101" s="44" t="s">
        <v>211</v>
      </c>
      <c r="E101" s="131"/>
      <c r="F101" s="131"/>
      <c r="G101" s="131"/>
      <c r="H101" s="131">
        <f>H102</f>
        <v>68400</v>
      </c>
      <c r="I101" s="131">
        <f>H101</f>
        <v>68400</v>
      </c>
      <c r="J101" s="131"/>
      <c r="K101" s="131"/>
      <c r="L101" s="131">
        <f>L102</f>
        <v>68400</v>
      </c>
      <c r="M101" s="131">
        <f>L101</f>
        <v>68400</v>
      </c>
    </row>
    <row r="102" spans="1:13" ht="42" customHeight="1">
      <c r="A102" s="43" t="s">
        <v>96</v>
      </c>
      <c r="B102" s="66"/>
      <c r="C102" s="45"/>
      <c r="D102" s="44"/>
      <c r="E102" s="135">
        <v>200</v>
      </c>
      <c r="F102" s="50"/>
      <c r="G102" s="136"/>
      <c r="H102" s="46">
        <v>68400</v>
      </c>
      <c r="I102" s="131">
        <f>H102</f>
        <v>68400</v>
      </c>
      <c r="J102" s="50"/>
      <c r="K102" s="136"/>
      <c r="L102" s="46">
        <v>68400</v>
      </c>
      <c r="M102" s="131">
        <f>L102</f>
        <v>68400</v>
      </c>
    </row>
    <row r="103" spans="1:13" ht="23.25" customHeight="1">
      <c r="A103" s="54" t="s">
        <v>212</v>
      </c>
      <c r="B103" s="30"/>
      <c r="C103" s="31" t="s">
        <v>213</v>
      </c>
      <c r="D103" s="32"/>
      <c r="E103" s="137"/>
      <c r="F103" s="34"/>
      <c r="G103" s="34"/>
      <c r="H103" s="34">
        <f>H104</f>
        <v>220200</v>
      </c>
      <c r="I103" s="34">
        <f>I104</f>
        <v>220200</v>
      </c>
      <c r="J103" s="34"/>
      <c r="K103" s="34"/>
      <c r="L103" s="34">
        <f>L104</f>
        <v>220200</v>
      </c>
      <c r="M103" s="34">
        <f>M104</f>
        <v>220200</v>
      </c>
    </row>
    <row r="104" spans="1:13" ht="72" customHeight="1">
      <c r="A104" s="115">
        <f>'РАСХ 2023 по целевым статьям'!G45</f>
        <v>0</v>
      </c>
      <c r="B104" s="116"/>
      <c r="C104" s="117"/>
      <c r="D104" s="118" t="s">
        <v>203</v>
      </c>
      <c r="E104" s="138"/>
      <c r="F104" s="139"/>
      <c r="G104" s="139"/>
      <c r="H104" s="139">
        <f>H105</f>
        <v>220200</v>
      </c>
      <c r="I104" s="139">
        <f>I105</f>
        <v>220200</v>
      </c>
      <c r="J104" s="139"/>
      <c r="K104" s="139"/>
      <c r="L104" s="139">
        <f>L105</f>
        <v>220200</v>
      </c>
      <c r="M104" s="139">
        <f>M105</f>
        <v>220200</v>
      </c>
    </row>
    <row r="105" spans="1:13" ht="61.5" customHeight="1">
      <c r="A105" s="89" t="s">
        <v>204</v>
      </c>
      <c r="B105" s="61"/>
      <c r="C105" s="123"/>
      <c r="D105" s="91" t="s">
        <v>205</v>
      </c>
      <c r="E105" s="124"/>
      <c r="F105" s="125"/>
      <c r="G105" s="125"/>
      <c r="H105" s="99">
        <f>H106+H109</f>
        <v>220200</v>
      </c>
      <c r="I105" s="99">
        <f>I106+I109</f>
        <v>220200</v>
      </c>
      <c r="J105" s="125"/>
      <c r="K105" s="125"/>
      <c r="L105" s="99">
        <f>L106+L109</f>
        <v>220200</v>
      </c>
      <c r="M105" s="99">
        <f>M106+M109</f>
        <v>220200</v>
      </c>
    </row>
    <row r="106" spans="1:13" ht="32.25" customHeight="1">
      <c r="A106" s="140" t="s">
        <v>214</v>
      </c>
      <c r="B106" s="141"/>
      <c r="C106" s="129"/>
      <c r="D106" s="128" t="s">
        <v>207</v>
      </c>
      <c r="E106" s="130"/>
      <c r="F106" s="131"/>
      <c r="G106" s="131"/>
      <c r="H106" s="46">
        <f>H107</f>
        <v>105200</v>
      </c>
      <c r="I106" s="46">
        <f>I107</f>
        <v>105200</v>
      </c>
      <c r="J106" s="131"/>
      <c r="K106" s="131"/>
      <c r="L106" s="46">
        <f>L107</f>
        <v>105200</v>
      </c>
      <c r="M106" s="46">
        <f>M107</f>
        <v>105200</v>
      </c>
    </row>
    <row r="107" spans="1:13" ht="32.25" customHeight="1">
      <c r="A107" s="142" t="s">
        <v>215</v>
      </c>
      <c r="B107" s="66"/>
      <c r="C107" s="143"/>
      <c r="D107" s="44" t="s">
        <v>216</v>
      </c>
      <c r="E107" s="144"/>
      <c r="F107" s="131"/>
      <c r="G107" s="131"/>
      <c r="H107" s="131">
        <f>H108</f>
        <v>105200</v>
      </c>
      <c r="I107" s="131">
        <f>I108</f>
        <v>105200</v>
      </c>
      <c r="J107" s="131"/>
      <c r="K107" s="131"/>
      <c r="L107" s="131">
        <f>L108</f>
        <v>105200</v>
      </c>
      <c r="M107" s="131">
        <f>M108</f>
        <v>105200</v>
      </c>
    </row>
    <row r="108" spans="1:13" ht="45">
      <c r="A108" s="69" t="s">
        <v>96</v>
      </c>
      <c r="B108" s="66"/>
      <c r="C108" s="143"/>
      <c r="D108" s="44"/>
      <c r="E108" s="45">
        <v>200</v>
      </c>
      <c r="F108" s="131"/>
      <c r="G108" s="131"/>
      <c r="H108" s="131">
        <v>105200</v>
      </c>
      <c r="I108" s="131">
        <f>H108</f>
        <v>105200</v>
      </c>
      <c r="J108" s="131"/>
      <c r="K108" s="131"/>
      <c r="L108" s="131">
        <v>105200</v>
      </c>
      <c r="M108" s="131">
        <f>L108</f>
        <v>105200</v>
      </c>
    </row>
    <row r="109" spans="1:13" ht="76.5" customHeight="1">
      <c r="A109" s="92" t="s">
        <v>217</v>
      </c>
      <c r="B109" s="77"/>
      <c r="C109" s="74"/>
      <c r="D109" s="67" t="s">
        <v>218</v>
      </c>
      <c r="E109" s="109"/>
      <c r="F109" s="46"/>
      <c r="G109" s="46"/>
      <c r="H109" s="46">
        <f>H110</f>
        <v>115000</v>
      </c>
      <c r="I109" s="46">
        <f>I110</f>
        <v>115000</v>
      </c>
      <c r="J109" s="46">
        <f>J110</f>
        <v>0</v>
      </c>
      <c r="K109" s="46">
        <f>K110</f>
        <v>0</v>
      </c>
      <c r="L109" s="46">
        <f>L110</f>
        <v>115000</v>
      </c>
      <c r="M109" s="46">
        <f>M110</f>
        <v>115000</v>
      </c>
    </row>
    <row r="110" spans="1:13" ht="31.5" customHeight="1">
      <c r="A110" s="43" t="s">
        <v>219</v>
      </c>
      <c r="B110" s="77"/>
      <c r="C110" s="74"/>
      <c r="D110" s="44" t="s">
        <v>220</v>
      </c>
      <c r="E110" s="45"/>
      <c r="F110" s="46"/>
      <c r="G110" s="46"/>
      <c r="H110" s="46">
        <f>H111</f>
        <v>115000</v>
      </c>
      <c r="I110" s="46">
        <f>I111</f>
        <v>115000</v>
      </c>
      <c r="J110" s="46">
        <f>J111</f>
        <v>0</v>
      </c>
      <c r="K110" s="46">
        <f>K111</f>
        <v>0</v>
      </c>
      <c r="L110" s="46">
        <f>L111</f>
        <v>115000</v>
      </c>
      <c r="M110" s="46">
        <f>M111</f>
        <v>115000</v>
      </c>
    </row>
    <row r="111" spans="1:13" ht="41.25" customHeight="1">
      <c r="A111" s="43" t="s">
        <v>96</v>
      </c>
      <c r="B111" s="77"/>
      <c r="C111" s="74"/>
      <c r="D111" s="44"/>
      <c r="E111" s="45">
        <v>200</v>
      </c>
      <c r="F111" s="46"/>
      <c r="G111" s="46"/>
      <c r="H111" s="46">
        <v>115000</v>
      </c>
      <c r="I111" s="46">
        <f>H111</f>
        <v>115000</v>
      </c>
      <c r="J111" s="46"/>
      <c r="K111" s="46"/>
      <c r="L111" s="46">
        <v>115000</v>
      </c>
      <c r="M111" s="46">
        <f>L111</f>
        <v>115000</v>
      </c>
    </row>
    <row r="112" spans="1:13" ht="23.25" customHeight="1">
      <c r="A112" s="54" t="s">
        <v>223</v>
      </c>
      <c r="B112" s="30"/>
      <c r="C112" s="31" t="s">
        <v>224</v>
      </c>
      <c r="D112" s="32"/>
      <c r="E112" s="33"/>
      <c r="F112" s="34">
        <f>F118+F113</f>
        <v>0</v>
      </c>
      <c r="G112" s="34">
        <f>G118+G113</f>
        <v>0</v>
      </c>
      <c r="H112" s="34">
        <f>H118+H113</f>
        <v>14642131.370000001</v>
      </c>
      <c r="I112" s="34">
        <f>I118+I113</f>
        <v>14642131.370000001</v>
      </c>
      <c r="J112" s="34">
        <f>J118+J113</f>
        <v>0</v>
      </c>
      <c r="K112" s="34">
        <f>K118+K113</f>
        <v>0</v>
      </c>
      <c r="L112" s="34">
        <f>L118+L113</f>
        <v>14768281.370000001</v>
      </c>
      <c r="M112" s="34">
        <f>M118+M113</f>
        <v>14768281.370000001</v>
      </c>
    </row>
    <row r="113" spans="1:13" ht="48.75" customHeight="1">
      <c r="A113" s="115" t="s">
        <v>225</v>
      </c>
      <c r="B113" s="145"/>
      <c r="C113" s="146"/>
      <c r="D113" s="118" t="s">
        <v>226</v>
      </c>
      <c r="E113" s="147"/>
      <c r="F113" s="122">
        <f>F114</f>
        <v>0</v>
      </c>
      <c r="G113" s="122">
        <f>G114</f>
        <v>0</v>
      </c>
      <c r="H113" s="122">
        <f>H114</f>
        <v>250000</v>
      </c>
      <c r="I113" s="122">
        <f>I114</f>
        <v>250000</v>
      </c>
      <c r="J113" s="122">
        <f>J114</f>
        <v>0</v>
      </c>
      <c r="K113" s="122">
        <f>K114</f>
        <v>0</v>
      </c>
      <c r="L113" s="122">
        <f>L114</f>
        <v>250000</v>
      </c>
      <c r="M113" s="122">
        <f>M114</f>
        <v>250000</v>
      </c>
    </row>
    <row r="114" spans="1:13" ht="46.5" customHeight="1">
      <c r="A114" s="57" t="s">
        <v>227</v>
      </c>
      <c r="B114" s="58"/>
      <c r="C114" s="59"/>
      <c r="D114" s="60" t="s">
        <v>228</v>
      </c>
      <c r="E114" s="90"/>
      <c r="F114" s="62">
        <f>F115</f>
        <v>0</v>
      </c>
      <c r="G114" s="62">
        <f>G115</f>
        <v>0</v>
      </c>
      <c r="H114" s="62">
        <f>H115</f>
        <v>250000</v>
      </c>
      <c r="I114" s="62">
        <f>I115</f>
        <v>250000</v>
      </c>
      <c r="J114" s="62">
        <f>J115</f>
        <v>0</v>
      </c>
      <c r="K114" s="62">
        <f>K115</f>
        <v>0</v>
      </c>
      <c r="L114" s="62">
        <f>L115</f>
        <v>250000</v>
      </c>
      <c r="M114" s="62">
        <f>M115</f>
        <v>250000</v>
      </c>
    </row>
    <row r="115" spans="1:13" ht="52.5" customHeight="1">
      <c r="A115" s="148" t="s">
        <v>229</v>
      </c>
      <c r="B115" s="149"/>
      <c r="C115" s="150"/>
      <c r="D115" s="151" t="s">
        <v>230</v>
      </c>
      <c r="E115" s="152"/>
      <c r="F115" s="46">
        <f>F116</f>
        <v>0</v>
      </c>
      <c r="G115" s="46">
        <f>G116</f>
        <v>0</v>
      </c>
      <c r="H115" s="46">
        <f>H116</f>
        <v>250000</v>
      </c>
      <c r="I115" s="46">
        <f>I116</f>
        <v>250000</v>
      </c>
      <c r="J115" s="46">
        <f>J116</f>
        <v>0</v>
      </c>
      <c r="K115" s="46">
        <f>K116</f>
        <v>0</v>
      </c>
      <c r="L115" s="46">
        <f>L116</f>
        <v>250000</v>
      </c>
      <c r="M115" s="46">
        <f>M116</f>
        <v>250000</v>
      </c>
    </row>
    <row r="116" spans="1:13" ht="36.75" customHeight="1">
      <c r="A116" s="153" t="s">
        <v>231</v>
      </c>
      <c r="B116" s="149"/>
      <c r="C116" s="154"/>
      <c r="D116" s="155" t="s">
        <v>232</v>
      </c>
      <c r="E116" s="152"/>
      <c r="F116" s="46">
        <f>F117</f>
        <v>0</v>
      </c>
      <c r="G116" s="46">
        <f>G117</f>
        <v>0</v>
      </c>
      <c r="H116" s="46">
        <f>H117</f>
        <v>250000</v>
      </c>
      <c r="I116" s="46">
        <f>I117</f>
        <v>250000</v>
      </c>
      <c r="J116" s="46">
        <f>J117</f>
        <v>0</v>
      </c>
      <c r="K116" s="46">
        <f>K117</f>
        <v>0</v>
      </c>
      <c r="L116" s="46">
        <f>L117</f>
        <v>250000</v>
      </c>
      <c r="M116" s="46">
        <f>M117</f>
        <v>250000</v>
      </c>
    </row>
    <row r="117" spans="1:13" s="15" customFormat="1" ht="57" customHeight="1">
      <c r="A117" s="153" t="s">
        <v>96</v>
      </c>
      <c r="B117" s="156"/>
      <c r="D117" s="157"/>
      <c r="E117" s="158">
        <v>200</v>
      </c>
      <c r="F117" s="46"/>
      <c r="G117" s="46"/>
      <c r="H117" s="46">
        <v>250000</v>
      </c>
      <c r="I117" s="46">
        <f>F117+G117+H117</f>
        <v>250000</v>
      </c>
      <c r="J117" s="46"/>
      <c r="K117" s="46"/>
      <c r="L117" s="46">
        <v>250000</v>
      </c>
      <c r="M117" s="46">
        <f>J117+K117+L117</f>
        <v>250000</v>
      </c>
    </row>
    <row r="118" spans="1:13" ht="81" customHeight="1">
      <c r="A118" s="115" t="s">
        <v>233</v>
      </c>
      <c r="B118" s="116"/>
      <c r="C118" s="117"/>
      <c r="D118" s="118" t="s">
        <v>203</v>
      </c>
      <c r="E118" s="138"/>
      <c r="F118" s="139"/>
      <c r="G118" s="139">
        <f>G119</f>
        <v>0</v>
      </c>
      <c r="H118" s="122">
        <f>H119</f>
        <v>14392131.370000001</v>
      </c>
      <c r="I118" s="122">
        <f>I119</f>
        <v>14392131.370000001</v>
      </c>
      <c r="J118" s="122">
        <f>J119</f>
        <v>0</v>
      </c>
      <c r="K118" s="122">
        <f>K119</f>
        <v>0</v>
      </c>
      <c r="L118" s="122">
        <f>L119</f>
        <v>14518281.370000001</v>
      </c>
      <c r="M118" s="122">
        <f>M119</f>
        <v>14518281.370000001</v>
      </c>
    </row>
    <row r="119" spans="1:13" ht="59.25" customHeight="1">
      <c r="A119" s="89" t="s">
        <v>204</v>
      </c>
      <c r="B119" s="61"/>
      <c r="C119" s="123"/>
      <c r="D119" s="91" t="s">
        <v>205</v>
      </c>
      <c r="E119" s="124"/>
      <c r="F119" s="125"/>
      <c r="G119" s="125">
        <f>G120</f>
        <v>0</v>
      </c>
      <c r="H119" s="125">
        <f>H120</f>
        <v>14392131.370000001</v>
      </c>
      <c r="I119" s="125">
        <f>I120</f>
        <v>14392131.370000001</v>
      </c>
      <c r="J119" s="125"/>
      <c r="K119" s="125">
        <f>K120</f>
        <v>0</v>
      </c>
      <c r="L119" s="125">
        <f>L120</f>
        <v>14518281.370000001</v>
      </c>
      <c r="M119" s="125">
        <f>M120</f>
        <v>14518281.370000001</v>
      </c>
    </row>
    <row r="120" spans="1:13" s="164" customFormat="1" ht="34.5" customHeight="1">
      <c r="A120" s="148" t="s">
        <v>234</v>
      </c>
      <c r="B120" s="159"/>
      <c r="C120" s="160"/>
      <c r="D120" s="151" t="s">
        <v>235</v>
      </c>
      <c r="E120" s="150"/>
      <c r="F120" s="161">
        <f>F121+F124+F126+F128+F130+F132+F134</f>
        <v>0</v>
      </c>
      <c r="G120" s="161">
        <f>G121+G124+G126+G128+G130+G132+G134</f>
        <v>0</v>
      </c>
      <c r="H120" s="162">
        <f>H121+H124+H126+H128+H130+H132+H134</f>
        <v>14392131.370000001</v>
      </c>
      <c r="I120" s="161">
        <f>I121+I124+I126+I128+I130+I132+I134</f>
        <v>14392131.370000001</v>
      </c>
      <c r="J120" s="161">
        <f>J121+J124+J126+J128+J130+J132+J134</f>
        <v>0</v>
      </c>
      <c r="K120" s="161">
        <f>K121+K124+K126+K128+K130+K132+K134</f>
        <v>0</v>
      </c>
      <c r="L120" s="162">
        <f>L121+L124+L126+L128+L130+L132+L134</f>
        <v>14518281.370000001</v>
      </c>
      <c r="M120" s="161">
        <f>M121+M124+M126+M128+M130+M132+M134</f>
        <v>14518281.370000001</v>
      </c>
    </row>
    <row r="121" spans="1:13" ht="30">
      <c r="A121" s="69" t="s">
        <v>236</v>
      </c>
      <c r="B121" s="66"/>
      <c r="C121" s="102"/>
      <c r="D121" s="44" t="s">
        <v>237</v>
      </c>
      <c r="E121" s="45"/>
      <c r="F121" s="46"/>
      <c r="G121" s="46"/>
      <c r="H121" s="46">
        <f>H122+H123</f>
        <v>3292000</v>
      </c>
      <c r="I121" s="46">
        <f>I122+I123</f>
        <v>3292000</v>
      </c>
      <c r="J121" s="46"/>
      <c r="K121" s="46"/>
      <c r="L121" s="46">
        <f>L122+L123</f>
        <v>3292000</v>
      </c>
      <c r="M121" s="46">
        <f>M122+M123</f>
        <v>3292000</v>
      </c>
    </row>
    <row r="122" spans="1:13" ht="57.75" customHeight="1">
      <c r="A122" s="69" t="s">
        <v>96</v>
      </c>
      <c r="B122" s="66"/>
      <c r="C122" s="102"/>
      <c r="D122" s="44"/>
      <c r="E122" s="45">
        <v>200</v>
      </c>
      <c r="F122" s="46"/>
      <c r="G122" s="46"/>
      <c r="H122" s="46">
        <v>3292000</v>
      </c>
      <c r="I122" s="46">
        <f>H122</f>
        <v>3292000</v>
      </c>
      <c r="J122" s="46"/>
      <c r="K122" s="46"/>
      <c r="L122" s="46">
        <v>3292000</v>
      </c>
      <c r="M122" s="46">
        <f>L122</f>
        <v>3292000</v>
      </c>
    </row>
    <row r="123" spans="1:13" ht="37.5" customHeight="1">
      <c r="A123" s="43" t="s">
        <v>97</v>
      </c>
      <c r="B123" s="44"/>
      <c r="C123" s="143"/>
      <c r="D123" s="44"/>
      <c r="E123" s="45">
        <v>800</v>
      </c>
      <c r="F123" s="46"/>
      <c r="G123" s="46"/>
      <c r="H123" s="46"/>
      <c r="I123" s="46">
        <f>H123</f>
        <v>0</v>
      </c>
      <c r="J123" s="46"/>
      <c r="K123" s="46"/>
      <c r="L123" s="46"/>
      <c r="M123" s="46">
        <f>L123</f>
        <v>0</v>
      </c>
    </row>
    <row r="124" spans="1:13" ht="24.75" customHeight="1">
      <c r="A124" s="166" t="s">
        <v>238</v>
      </c>
      <c r="B124" s="66"/>
      <c r="C124" s="102"/>
      <c r="D124" s="44" t="s">
        <v>239</v>
      </c>
      <c r="E124" s="45"/>
      <c r="F124" s="46"/>
      <c r="G124" s="46"/>
      <c r="H124" s="167">
        <f>H125</f>
        <v>800000</v>
      </c>
      <c r="I124" s="167">
        <f>I125</f>
        <v>800000</v>
      </c>
      <c r="J124" s="46"/>
      <c r="K124" s="46"/>
      <c r="L124" s="167">
        <f>L125</f>
        <v>800000</v>
      </c>
      <c r="M124" s="167">
        <f>M125</f>
        <v>800000</v>
      </c>
    </row>
    <row r="125" spans="1:13" ht="45">
      <c r="A125" s="69" t="s">
        <v>96</v>
      </c>
      <c r="B125" s="66"/>
      <c r="C125" s="102"/>
      <c r="D125" s="44"/>
      <c r="E125" s="45">
        <v>200</v>
      </c>
      <c r="F125" s="46"/>
      <c r="G125" s="46"/>
      <c r="H125" s="167">
        <v>800000</v>
      </c>
      <c r="I125" s="167">
        <f>H125</f>
        <v>800000</v>
      </c>
      <c r="J125" s="46"/>
      <c r="K125" s="46"/>
      <c r="L125" s="167">
        <v>800000</v>
      </c>
      <c r="M125" s="167">
        <f>L125</f>
        <v>800000</v>
      </c>
    </row>
    <row r="126" spans="1:13" ht="36.75" customHeight="1">
      <c r="A126" s="132" t="s">
        <v>240</v>
      </c>
      <c r="B126" s="66"/>
      <c r="C126" s="102"/>
      <c r="D126" s="44" t="s">
        <v>241</v>
      </c>
      <c r="E126" s="45"/>
      <c r="F126" s="46"/>
      <c r="G126" s="46"/>
      <c r="H126" s="167">
        <f>H127</f>
        <v>250000</v>
      </c>
      <c r="I126" s="167">
        <f>I127</f>
        <v>250000</v>
      </c>
      <c r="J126" s="46"/>
      <c r="K126" s="46"/>
      <c r="L126" s="167">
        <f>L127</f>
        <v>250000</v>
      </c>
      <c r="M126" s="167">
        <f>M127</f>
        <v>250000</v>
      </c>
    </row>
    <row r="127" spans="1:13" s="79" customFormat="1" ht="45">
      <c r="A127" s="69" t="s">
        <v>96</v>
      </c>
      <c r="B127" s="66"/>
      <c r="C127" s="168"/>
      <c r="D127" s="44"/>
      <c r="E127" s="45">
        <v>200</v>
      </c>
      <c r="F127" s="46"/>
      <c r="G127" s="46"/>
      <c r="H127" s="167">
        <v>250000</v>
      </c>
      <c r="I127" s="167">
        <f>H127</f>
        <v>250000</v>
      </c>
      <c r="J127" s="46"/>
      <c r="K127" s="46"/>
      <c r="L127" s="167">
        <v>250000</v>
      </c>
      <c r="M127" s="167">
        <f>L127</f>
        <v>250000</v>
      </c>
    </row>
    <row r="128" spans="1:13" ht="36" customHeight="1">
      <c r="A128" s="69" t="s">
        <v>242</v>
      </c>
      <c r="B128" s="66"/>
      <c r="C128" s="102"/>
      <c r="D128" s="44" t="s">
        <v>243</v>
      </c>
      <c r="E128" s="45"/>
      <c r="F128" s="46"/>
      <c r="G128" s="46"/>
      <c r="H128" s="167">
        <f>H129</f>
        <v>150000</v>
      </c>
      <c r="I128" s="167">
        <f>I129</f>
        <v>150000</v>
      </c>
      <c r="J128" s="46"/>
      <c r="K128" s="46"/>
      <c r="L128" s="167">
        <f>L129</f>
        <v>150000</v>
      </c>
      <c r="M128" s="167">
        <f>M129</f>
        <v>150000</v>
      </c>
    </row>
    <row r="129" spans="1:13" ht="49.5" customHeight="1">
      <c r="A129" s="69" t="s">
        <v>96</v>
      </c>
      <c r="B129" s="66"/>
      <c r="C129" s="102"/>
      <c r="D129" s="44"/>
      <c r="E129" s="45">
        <v>200</v>
      </c>
      <c r="F129" s="46"/>
      <c r="G129" s="46"/>
      <c r="H129" s="167">
        <v>150000</v>
      </c>
      <c r="I129" s="167">
        <f>H129</f>
        <v>150000</v>
      </c>
      <c r="J129" s="46"/>
      <c r="K129" s="46"/>
      <c r="L129" s="167">
        <v>150000</v>
      </c>
      <c r="M129" s="167">
        <f>L129</f>
        <v>150000</v>
      </c>
    </row>
    <row r="130" spans="1:13" ht="30">
      <c r="A130" s="69" t="s">
        <v>244</v>
      </c>
      <c r="B130" s="66"/>
      <c r="C130" s="102"/>
      <c r="D130" s="44" t="s">
        <v>245</v>
      </c>
      <c r="E130" s="45"/>
      <c r="F130" s="46"/>
      <c r="G130" s="46"/>
      <c r="H130" s="167">
        <f>H131</f>
        <v>3400000</v>
      </c>
      <c r="I130" s="167">
        <f>I131</f>
        <v>3400000</v>
      </c>
      <c r="J130" s="46"/>
      <c r="K130" s="46"/>
      <c r="L130" s="167">
        <f>L131</f>
        <v>3400000</v>
      </c>
      <c r="M130" s="167">
        <f>M131</f>
        <v>3400000</v>
      </c>
    </row>
    <row r="131" spans="1:13" ht="51" customHeight="1">
      <c r="A131" s="69" t="s">
        <v>96</v>
      </c>
      <c r="B131" s="66"/>
      <c r="C131" s="102"/>
      <c r="D131" s="44"/>
      <c r="E131" s="45">
        <v>200</v>
      </c>
      <c r="F131" s="46"/>
      <c r="G131" s="46"/>
      <c r="H131" s="167">
        <v>3400000</v>
      </c>
      <c r="I131" s="167">
        <f>H131</f>
        <v>3400000</v>
      </c>
      <c r="J131" s="46"/>
      <c r="K131" s="46"/>
      <c r="L131" s="167">
        <v>3400000</v>
      </c>
      <c r="M131" s="167">
        <f>L131</f>
        <v>3400000</v>
      </c>
    </row>
    <row r="132" spans="1:13" s="49" customFormat="1" ht="36" customHeight="1">
      <c r="A132" s="69" t="s">
        <v>246</v>
      </c>
      <c r="B132" s="169"/>
      <c r="C132" s="170"/>
      <c r="D132" s="44" t="s">
        <v>247</v>
      </c>
      <c r="E132" s="45"/>
      <c r="F132" s="131"/>
      <c r="G132" s="131"/>
      <c r="H132" s="46">
        <f>H133</f>
        <v>1300000</v>
      </c>
      <c r="I132" s="46">
        <f>I133</f>
        <v>1300000</v>
      </c>
      <c r="J132" s="131"/>
      <c r="K132" s="131"/>
      <c r="L132" s="46">
        <f>L133</f>
        <v>1300000</v>
      </c>
      <c r="M132" s="46">
        <f>M133</f>
        <v>1300000</v>
      </c>
    </row>
    <row r="133" spans="1:13" s="49" customFormat="1" ht="44.25" customHeight="1">
      <c r="A133" s="69" t="s">
        <v>96</v>
      </c>
      <c r="B133" s="169"/>
      <c r="C133" s="170"/>
      <c r="D133" s="44"/>
      <c r="E133" s="45">
        <v>200</v>
      </c>
      <c r="F133" s="131"/>
      <c r="G133" s="131"/>
      <c r="H133" s="46">
        <v>1300000</v>
      </c>
      <c r="I133" s="46">
        <f>H133</f>
        <v>1300000</v>
      </c>
      <c r="J133" s="131"/>
      <c r="K133" s="131"/>
      <c r="L133" s="46">
        <v>1300000</v>
      </c>
      <c r="M133" s="46">
        <f>L133</f>
        <v>1300000</v>
      </c>
    </row>
    <row r="134" spans="1:13" s="49" customFormat="1" ht="33" customHeight="1">
      <c r="A134" s="69" t="s">
        <v>248</v>
      </c>
      <c r="B134" s="169"/>
      <c r="C134" s="170"/>
      <c r="D134" s="44" t="s">
        <v>249</v>
      </c>
      <c r="E134" s="45"/>
      <c r="F134" s="131"/>
      <c r="G134" s="131"/>
      <c r="H134" s="46">
        <f>H135</f>
        <v>5200131.37</v>
      </c>
      <c r="I134" s="46">
        <f>I135</f>
        <v>5200131.37</v>
      </c>
      <c r="J134" s="131"/>
      <c r="K134" s="131"/>
      <c r="L134" s="46">
        <f>L135</f>
        <v>5326281.37</v>
      </c>
      <c r="M134" s="46">
        <f>M135</f>
        <v>5326281.37</v>
      </c>
    </row>
    <row r="135" spans="1:13" s="49" customFormat="1" ht="50.25" customHeight="1">
      <c r="A135" s="69" t="s">
        <v>96</v>
      </c>
      <c r="B135" s="169"/>
      <c r="C135" s="170"/>
      <c r="D135" s="44"/>
      <c r="E135" s="45">
        <v>200</v>
      </c>
      <c r="F135" s="131"/>
      <c r="G135" s="131"/>
      <c r="H135" s="46">
        <v>5200131.37</v>
      </c>
      <c r="I135" s="46">
        <f>H135</f>
        <v>5200131.37</v>
      </c>
      <c r="J135" s="131"/>
      <c r="K135" s="131"/>
      <c r="L135" s="46">
        <v>5326281.37</v>
      </c>
      <c r="M135" s="46">
        <f>L135</f>
        <v>5326281.37</v>
      </c>
    </row>
    <row r="136" spans="1:13" s="64" customFormat="1" ht="45" customHeight="1">
      <c r="A136" s="54" t="s">
        <v>250</v>
      </c>
      <c r="B136" s="30"/>
      <c r="C136" s="31" t="s">
        <v>251</v>
      </c>
      <c r="D136" s="32"/>
      <c r="E136" s="33"/>
      <c r="F136" s="34"/>
      <c r="G136" s="34"/>
      <c r="H136" s="34">
        <f>H137</f>
        <v>13572425.78</v>
      </c>
      <c r="I136" s="34">
        <f>I137</f>
        <v>13572425.78</v>
      </c>
      <c r="J136" s="34"/>
      <c r="K136" s="34"/>
      <c r="L136" s="34">
        <f>L137</f>
        <v>14039929.78</v>
      </c>
      <c r="M136" s="34">
        <f>M137</f>
        <v>14039929.78</v>
      </c>
    </row>
    <row r="137" spans="1:13" ht="109.5" customHeight="1">
      <c r="A137" s="115" t="s">
        <v>252</v>
      </c>
      <c r="B137" s="116"/>
      <c r="C137" s="117"/>
      <c r="D137" s="118" t="s">
        <v>203</v>
      </c>
      <c r="E137" s="138"/>
      <c r="F137" s="139"/>
      <c r="G137" s="139"/>
      <c r="H137" s="139">
        <f>H138</f>
        <v>13572425.78</v>
      </c>
      <c r="I137" s="139">
        <f>I138</f>
        <v>13572425.78</v>
      </c>
      <c r="J137" s="139"/>
      <c r="K137" s="139"/>
      <c r="L137" s="139">
        <f>L138</f>
        <v>14039929.78</v>
      </c>
      <c r="M137" s="139">
        <f>M138</f>
        <v>14039929.78</v>
      </c>
    </row>
    <row r="138" spans="1:13" ht="90">
      <c r="A138" s="89" t="s">
        <v>253</v>
      </c>
      <c r="B138" s="61"/>
      <c r="C138" s="123"/>
      <c r="D138" s="91" t="s">
        <v>205</v>
      </c>
      <c r="E138" s="124"/>
      <c r="F138" s="125"/>
      <c r="G138" s="125"/>
      <c r="H138" s="125">
        <f>H139</f>
        <v>13572425.78</v>
      </c>
      <c r="I138" s="125">
        <f>I139</f>
        <v>13572425.78</v>
      </c>
      <c r="J138" s="125"/>
      <c r="K138" s="125"/>
      <c r="L138" s="125">
        <f>L139</f>
        <v>14039929.78</v>
      </c>
      <c r="M138" s="125">
        <f>M139</f>
        <v>14039929.78</v>
      </c>
    </row>
    <row r="139" spans="1:13" ht="59.25" customHeight="1">
      <c r="A139" s="148" t="s">
        <v>234</v>
      </c>
      <c r="B139" s="159"/>
      <c r="C139" s="160"/>
      <c r="D139" s="151" t="s">
        <v>235</v>
      </c>
      <c r="E139" s="150"/>
      <c r="F139" s="161"/>
      <c r="G139" s="172"/>
      <c r="H139" s="167">
        <f>H140</f>
        <v>13572425.78</v>
      </c>
      <c r="I139" s="167">
        <f>I140</f>
        <v>13572425.78</v>
      </c>
      <c r="J139" s="161"/>
      <c r="K139" s="172"/>
      <c r="L139" s="167">
        <f>L140</f>
        <v>14039929.78</v>
      </c>
      <c r="M139" s="167">
        <f>M140</f>
        <v>14039929.78</v>
      </c>
    </row>
    <row r="140" spans="1:13" ht="33" customHeight="1">
      <c r="A140" s="92" t="s">
        <v>254</v>
      </c>
      <c r="B140" s="77"/>
      <c r="C140" s="109"/>
      <c r="D140" s="67" t="s">
        <v>255</v>
      </c>
      <c r="E140" s="45"/>
      <c r="F140" s="46"/>
      <c r="G140" s="46"/>
      <c r="H140" s="167">
        <f>H141+H142+H143</f>
        <v>13572425.78</v>
      </c>
      <c r="I140" s="167">
        <f>I141+I142+I143</f>
        <v>13572425.78</v>
      </c>
      <c r="J140" s="46"/>
      <c r="K140" s="46"/>
      <c r="L140" s="167">
        <f>L141+L142+L143</f>
        <v>14039929.78</v>
      </c>
      <c r="M140" s="167">
        <f>M141+M142+M143</f>
        <v>14039929.78</v>
      </c>
    </row>
    <row r="141" spans="1:13" ht="105">
      <c r="A141" s="43" t="s">
        <v>95</v>
      </c>
      <c r="B141" s="44"/>
      <c r="C141" s="143"/>
      <c r="D141" s="44"/>
      <c r="E141" s="45">
        <v>100</v>
      </c>
      <c r="F141" s="46"/>
      <c r="G141" s="46"/>
      <c r="H141" s="167">
        <v>10339860.78</v>
      </c>
      <c r="I141" s="46">
        <f>H141</f>
        <v>10339860.78</v>
      </c>
      <c r="J141" s="46"/>
      <c r="K141" s="46"/>
      <c r="L141" s="167">
        <v>10339860.78</v>
      </c>
      <c r="M141" s="46">
        <f>L141</f>
        <v>10339860.78</v>
      </c>
    </row>
    <row r="142" spans="1:13" s="12" customFormat="1" ht="52.5" customHeight="1">
      <c r="A142" s="43" t="s">
        <v>96</v>
      </c>
      <c r="B142" s="44"/>
      <c r="C142" s="143"/>
      <c r="D142" s="44"/>
      <c r="E142" s="45">
        <v>200</v>
      </c>
      <c r="F142" s="46"/>
      <c r="G142" s="46"/>
      <c r="H142" s="46">
        <v>3159499</v>
      </c>
      <c r="I142" s="46">
        <f>H142</f>
        <v>3159499</v>
      </c>
      <c r="J142" s="46"/>
      <c r="K142" s="46"/>
      <c r="L142" s="46">
        <v>3627003</v>
      </c>
      <c r="M142" s="46">
        <f>L142</f>
        <v>3627003</v>
      </c>
    </row>
    <row r="143" spans="1:13" ht="30" customHeight="1">
      <c r="A143" s="43" t="s">
        <v>97</v>
      </c>
      <c r="B143" s="44"/>
      <c r="C143" s="143"/>
      <c r="D143" s="44"/>
      <c r="E143" s="45">
        <v>800</v>
      </c>
      <c r="F143" s="46"/>
      <c r="G143" s="46"/>
      <c r="H143" s="167">
        <v>73066</v>
      </c>
      <c r="I143" s="46">
        <f>H143</f>
        <v>73066</v>
      </c>
      <c r="J143" s="46"/>
      <c r="K143" s="46"/>
      <c r="L143" s="167">
        <v>73066</v>
      </c>
      <c r="M143" s="46">
        <f>L143</f>
        <v>73066</v>
      </c>
    </row>
    <row r="144" spans="1:13" ht="45.75" customHeight="1">
      <c r="A144" s="54" t="s">
        <v>256</v>
      </c>
      <c r="B144" s="30"/>
      <c r="C144" s="31" t="s">
        <v>257</v>
      </c>
      <c r="D144" s="32"/>
      <c r="E144" s="33"/>
      <c r="F144" s="33"/>
      <c r="G144" s="33"/>
      <c r="H144" s="173">
        <f>H145</f>
        <v>25000</v>
      </c>
      <c r="I144" s="173">
        <f>I145</f>
        <v>25000</v>
      </c>
      <c r="J144" s="33"/>
      <c r="K144" s="33"/>
      <c r="L144" s="173">
        <f>L145</f>
        <v>25000</v>
      </c>
      <c r="M144" s="173">
        <f>M145</f>
        <v>25000</v>
      </c>
    </row>
    <row r="145" spans="1:13" ht="50.25" customHeight="1">
      <c r="A145" s="35" t="s">
        <v>111</v>
      </c>
      <c r="B145" s="56"/>
      <c r="C145" s="37"/>
      <c r="D145" s="38" t="s">
        <v>112</v>
      </c>
      <c r="E145" s="39"/>
      <c r="F145" s="39"/>
      <c r="G145" s="39"/>
      <c r="H145" s="174">
        <f>H146</f>
        <v>25000</v>
      </c>
      <c r="I145" s="174">
        <f>I146</f>
        <v>25000</v>
      </c>
      <c r="J145" s="39"/>
      <c r="K145" s="39"/>
      <c r="L145" s="174">
        <f>L146</f>
        <v>25000</v>
      </c>
      <c r="M145" s="174">
        <f>M146</f>
        <v>25000</v>
      </c>
    </row>
    <row r="146" spans="1:13" ht="51" customHeight="1">
      <c r="A146" s="57" t="s">
        <v>258</v>
      </c>
      <c r="B146" s="61"/>
      <c r="C146" s="59"/>
      <c r="D146" s="60" t="s">
        <v>259</v>
      </c>
      <c r="E146" s="90"/>
      <c r="F146" s="62"/>
      <c r="G146" s="62"/>
      <c r="H146" s="62">
        <f>H147</f>
        <v>25000</v>
      </c>
      <c r="I146" s="62">
        <f>I147</f>
        <v>25000</v>
      </c>
      <c r="J146" s="62"/>
      <c r="K146" s="62"/>
      <c r="L146" s="62">
        <f>L147</f>
        <v>25000</v>
      </c>
      <c r="M146" s="62">
        <f>M147</f>
        <v>25000</v>
      </c>
    </row>
    <row r="147" spans="1:13" ht="41.25" customHeight="1">
      <c r="A147" s="43" t="s">
        <v>260</v>
      </c>
      <c r="B147" s="77"/>
      <c r="C147" s="20"/>
      <c r="D147" s="44" t="s">
        <v>261</v>
      </c>
      <c r="E147" s="152"/>
      <c r="F147" s="175"/>
      <c r="G147" s="175"/>
      <c r="H147" s="46">
        <f>H148</f>
        <v>25000</v>
      </c>
      <c r="I147" s="46">
        <f>I148</f>
        <v>25000</v>
      </c>
      <c r="J147" s="175"/>
      <c r="K147" s="175"/>
      <c r="L147" s="46">
        <f>L148</f>
        <v>25000</v>
      </c>
      <c r="M147" s="46">
        <f>M148</f>
        <v>25000</v>
      </c>
    </row>
    <row r="148" spans="1:13" ht="72.75" customHeight="1">
      <c r="A148" s="43" t="s">
        <v>262</v>
      </c>
      <c r="C148" s="20"/>
      <c r="D148" s="44" t="s">
        <v>263</v>
      </c>
      <c r="E148" s="152"/>
      <c r="F148" s="175"/>
      <c r="G148" s="175"/>
      <c r="H148" s="46">
        <f>H149</f>
        <v>25000</v>
      </c>
      <c r="I148" s="46">
        <f>H148</f>
        <v>25000</v>
      </c>
      <c r="J148" s="175"/>
      <c r="K148" s="175"/>
      <c r="L148" s="46">
        <f>L149</f>
        <v>25000</v>
      </c>
      <c r="M148" s="46">
        <f>L148</f>
        <v>25000</v>
      </c>
    </row>
    <row r="149" spans="1:13" ht="51" customHeight="1">
      <c r="A149" s="132" t="s">
        <v>96</v>
      </c>
      <c r="B149" s="77"/>
      <c r="C149" s="20"/>
      <c r="D149" s="44"/>
      <c r="E149" s="45">
        <v>200</v>
      </c>
      <c r="F149" s="46"/>
      <c r="G149" s="46"/>
      <c r="H149" s="46">
        <v>25000</v>
      </c>
      <c r="I149" s="46">
        <f>H149</f>
        <v>25000</v>
      </c>
      <c r="J149" s="46"/>
      <c r="K149" s="46"/>
      <c r="L149" s="46">
        <v>25000</v>
      </c>
      <c r="M149" s="46">
        <f>L149</f>
        <v>25000</v>
      </c>
    </row>
    <row r="150" spans="1:13" s="64" customFormat="1" ht="25.5" customHeight="1">
      <c r="A150" s="54" t="s">
        <v>270</v>
      </c>
      <c r="B150" s="30"/>
      <c r="C150" s="31" t="s">
        <v>271</v>
      </c>
      <c r="D150" s="32"/>
      <c r="E150" s="33"/>
      <c r="F150" s="173"/>
      <c r="G150" s="34"/>
      <c r="H150" s="34">
        <f>H151</f>
        <v>146178</v>
      </c>
      <c r="I150" s="34">
        <f>I151</f>
        <v>146178</v>
      </c>
      <c r="J150" s="173"/>
      <c r="K150" s="34"/>
      <c r="L150" s="34">
        <f>L151</f>
        <v>146178</v>
      </c>
      <c r="M150" s="34">
        <f>M151</f>
        <v>146178</v>
      </c>
    </row>
    <row r="151" spans="1:13" ht="21" customHeight="1">
      <c r="A151" s="43" t="s">
        <v>87</v>
      </c>
      <c r="B151" s="22"/>
      <c r="C151" s="23"/>
      <c r="D151" s="44" t="s">
        <v>88</v>
      </c>
      <c r="E151" s="45"/>
      <c r="F151" s="46"/>
      <c r="G151" s="46"/>
      <c r="H151" s="46">
        <f>H152</f>
        <v>146178</v>
      </c>
      <c r="I151" s="46">
        <f>I152</f>
        <v>146178</v>
      </c>
      <c r="J151" s="46"/>
      <c r="K151" s="46"/>
      <c r="L151" s="46">
        <f>L152</f>
        <v>146178</v>
      </c>
      <c r="M151" s="46">
        <f>M152</f>
        <v>146178</v>
      </c>
    </row>
    <row r="152" spans="1:13" ht="75">
      <c r="A152" s="43" t="s">
        <v>272</v>
      </c>
      <c r="C152" s="45"/>
      <c r="D152" s="44" t="s">
        <v>273</v>
      </c>
      <c r="E152" s="136"/>
      <c r="F152" s="50"/>
      <c r="G152" s="50"/>
      <c r="H152" s="46">
        <f>H153</f>
        <v>146178</v>
      </c>
      <c r="I152" s="46">
        <f>I153</f>
        <v>146178</v>
      </c>
      <c r="J152" s="50"/>
      <c r="K152" s="50"/>
      <c r="L152" s="46">
        <f>L153</f>
        <v>146178</v>
      </c>
      <c r="M152" s="46">
        <f>M153</f>
        <v>146178</v>
      </c>
    </row>
    <row r="153" spans="1:13" s="15" customFormat="1" ht="33.75" customHeight="1">
      <c r="A153" s="43" t="s">
        <v>274</v>
      </c>
      <c r="B153" s="44"/>
      <c r="D153" s="46"/>
      <c r="E153" s="45">
        <v>300</v>
      </c>
      <c r="F153" s="50"/>
      <c r="G153" s="46"/>
      <c r="H153" s="46">
        <v>146178</v>
      </c>
      <c r="I153" s="46">
        <f>H153</f>
        <v>146178</v>
      </c>
      <c r="J153" s="50"/>
      <c r="K153" s="46"/>
      <c r="L153" s="46">
        <v>146178</v>
      </c>
      <c r="M153" s="46">
        <f>L153</f>
        <v>146178</v>
      </c>
    </row>
    <row r="154" spans="1:13" ht="22.5" customHeight="1">
      <c r="A154" s="179" t="s">
        <v>275</v>
      </c>
      <c r="B154" s="179"/>
      <c r="C154" s="32" t="s">
        <v>276</v>
      </c>
      <c r="D154" s="180"/>
      <c r="E154" s="181"/>
      <c r="F154" s="173">
        <f>F155</f>
        <v>317483</v>
      </c>
      <c r="G154" s="173">
        <f>G155</f>
        <v>681208</v>
      </c>
      <c r="H154" s="47">
        <f>H160+H155</f>
        <v>691208</v>
      </c>
      <c r="I154" s="47">
        <f>F154+G154+H154</f>
        <v>1689899</v>
      </c>
      <c r="J154" s="173">
        <f>J155</f>
        <v>316875</v>
      </c>
      <c r="K154" s="173">
        <f>K155</f>
        <v>680900</v>
      </c>
      <c r="L154" s="47">
        <f>L160+L155</f>
        <v>690900</v>
      </c>
      <c r="M154" s="47">
        <f>J154+K154+L154</f>
        <v>1688675</v>
      </c>
    </row>
    <row r="155" spans="1:13" ht="86.25" customHeight="1">
      <c r="A155" s="115" t="s">
        <v>194</v>
      </c>
      <c r="B155" s="118"/>
      <c r="C155" s="118"/>
      <c r="D155" s="118" t="s">
        <v>195</v>
      </c>
      <c r="E155" s="182"/>
      <c r="F155" s="183">
        <f>F156</f>
        <v>317483</v>
      </c>
      <c r="G155" s="183">
        <f>G156</f>
        <v>681208</v>
      </c>
      <c r="H155" s="184">
        <f>H156</f>
        <v>681208</v>
      </c>
      <c r="I155" s="184">
        <f>I156</f>
        <v>1679899</v>
      </c>
      <c r="J155" s="183">
        <f>J156</f>
        <v>316875</v>
      </c>
      <c r="K155" s="183">
        <f>K156</f>
        <v>680900</v>
      </c>
      <c r="L155" s="184">
        <f>L156</f>
        <v>680900</v>
      </c>
      <c r="M155" s="184">
        <f>M156</f>
        <v>1678675</v>
      </c>
    </row>
    <row r="156" spans="1:13" ht="86.25" customHeight="1">
      <c r="A156" s="89" t="s">
        <v>277</v>
      </c>
      <c r="B156" s="91"/>
      <c r="C156" s="60"/>
      <c r="D156" s="91" t="s">
        <v>278</v>
      </c>
      <c r="E156" s="185"/>
      <c r="F156" s="178">
        <f>F157</f>
        <v>317483</v>
      </c>
      <c r="G156" s="178">
        <f>G157</f>
        <v>681208</v>
      </c>
      <c r="H156" s="186">
        <f>H157</f>
        <v>681208</v>
      </c>
      <c r="I156" s="186">
        <f>I157</f>
        <v>1679899</v>
      </c>
      <c r="J156" s="178">
        <f>J157</f>
        <v>316875</v>
      </c>
      <c r="K156" s="178">
        <f>K157</f>
        <v>680900</v>
      </c>
      <c r="L156" s="186">
        <f>L157</f>
        <v>680900</v>
      </c>
      <c r="M156" s="186">
        <f>M157</f>
        <v>1678675</v>
      </c>
    </row>
    <row r="157" spans="1:13" ht="66" customHeight="1">
      <c r="A157" s="92" t="s">
        <v>279</v>
      </c>
      <c r="B157" s="67"/>
      <c r="C157" s="44"/>
      <c r="D157" s="67" t="s">
        <v>280</v>
      </c>
      <c r="E157" s="187"/>
      <c r="F157" s="188">
        <f>F158</f>
        <v>317483</v>
      </c>
      <c r="G157" s="188">
        <f>G158</f>
        <v>681208</v>
      </c>
      <c r="H157" s="167">
        <f>H158</f>
        <v>681208</v>
      </c>
      <c r="I157" s="167">
        <f>I158</f>
        <v>1679899</v>
      </c>
      <c r="J157" s="188">
        <f>J158</f>
        <v>316875</v>
      </c>
      <c r="K157" s="188">
        <f>K158</f>
        <v>680900</v>
      </c>
      <c r="L157" s="167">
        <f>L158</f>
        <v>680900</v>
      </c>
      <c r="M157" s="167">
        <f>M158</f>
        <v>1678675</v>
      </c>
    </row>
    <row r="158" spans="1:13" ht="62.25" customHeight="1">
      <c r="A158" s="43" t="s">
        <v>281</v>
      </c>
      <c r="B158" s="44"/>
      <c r="C158" s="44"/>
      <c r="D158" s="44" t="s">
        <v>282</v>
      </c>
      <c r="E158" s="187"/>
      <c r="F158" s="188">
        <f>F159</f>
        <v>317483</v>
      </c>
      <c r="G158" s="188">
        <f>G159</f>
        <v>681208</v>
      </c>
      <c r="H158" s="167">
        <f>H159</f>
        <v>681208</v>
      </c>
      <c r="I158" s="167">
        <f>I159</f>
        <v>1679899</v>
      </c>
      <c r="J158" s="188">
        <f>J159</f>
        <v>316875</v>
      </c>
      <c r="K158" s="188">
        <f>K159</f>
        <v>680900</v>
      </c>
      <c r="L158" s="167">
        <f>L159</f>
        <v>680900</v>
      </c>
      <c r="M158" s="167">
        <f>M159</f>
        <v>1678675</v>
      </c>
    </row>
    <row r="159" spans="1:13" ht="36" customHeight="1">
      <c r="A159" s="43" t="s">
        <v>274</v>
      </c>
      <c r="B159" s="44"/>
      <c r="C159" s="44"/>
      <c r="D159" s="44"/>
      <c r="E159" s="45">
        <v>300</v>
      </c>
      <c r="F159" s="188">
        <v>317483</v>
      </c>
      <c r="G159" s="188">
        <v>681208</v>
      </c>
      <c r="H159" s="167">
        <v>681208</v>
      </c>
      <c r="I159" s="167">
        <f>F159+G159+H159</f>
        <v>1679899</v>
      </c>
      <c r="J159" s="188">
        <v>316875</v>
      </c>
      <c r="K159" s="188">
        <v>680900</v>
      </c>
      <c r="L159" s="167">
        <v>680900</v>
      </c>
      <c r="M159" s="167">
        <f>J159+K159+L159</f>
        <v>1678675</v>
      </c>
    </row>
    <row r="160" spans="1:13" s="64" customFormat="1" ht="30.75" customHeight="1">
      <c r="A160" s="57" t="s">
        <v>87</v>
      </c>
      <c r="B160" s="58"/>
      <c r="C160" s="59"/>
      <c r="D160" s="60" t="s">
        <v>88</v>
      </c>
      <c r="E160" s="189"/>
      <c r="F160" s="190"/>
      <c r="G160" s="190"/>
      <c r="H160" s="191">
        <f>H161</f>
        <v>10000</v>
      </c>
      <c r="I160" s="191">
        <f>I161</f>
        <v>10000</v>
      </c>
      <c r="J160" s="190"/>
      <c r="K160" s="190"/>
      <c r="L160" s="191">
        <f>L161</f>
        <v>10000</v>
      </c>
      <c r="M160" s="191">
        <f>M161</f>
        <v>10000</v>
      </c>
    </row>
    <row r="161" spans="1:13" ht="21" customHeight="1">
      <c r="A161" s="43" t="s">
        <v>283</v>
      </c>
      <c r="B161" s="66"/>
      <c r="C161" s="102"/>
      <c r="D161" s="44" t="s">
        <v>284</v>
      </c>
      <c r="E161" s="45"/>
      <c r="F161" s="66"/>
      <c r="G161" s="66"/>
      <c r="H161" s="192">
        <f>H162</f>
        <v>10000</v>
      </c>
      <c r="I161" s="192">
        <f>I162</f>
        <v>10000</v>
      </c>
      <c r="J161" s="66"/>
      <c r="K161" s="66"/>
      <c r="L161" s="192">
        <f>L162</f>
        <v>10000</v>
      </c>
      <c r="M161" s="192">
        <f>M162</f>
        <v>10000</v>
      </c>
    </row>
    <row r="162" spans="1:13" ht="33.75" customHeight="1">
      <c r="A162" s="43" t="s">
        <v>274</v>
      </c>
      <c r="B162" s="66"/>
      <c r="C162" s="102"/>
      <c r="D162" s="44"/>
      <c r="E162" s="45">
        <v>300</v>
      </c>
      <c r="F162" s="66"/>
      <c r="G162" s="66"/>
      <c r="H162" s="192">
        <v>10000</v>
      </c>
      <c r="I162" s="192">
        <f>H162</f>
        <v>10000</v>
      </c>
      <c r="J162" s="66"/>
      <c r="K162" s="66"/>
      <c r="L162" s="192">
        <v>10000</v>
      </c>
      <c r="M162" s="192">
        <f>L162</f>
        <v>10000</v>
      </c>
    </row>
    <row r="163" spans="1:13" ht="33.75" customHeight="1">
      <c r="A163" s="54" t="s">
        <v>296</v>
      </c>
      <c r="B163" s="206"/>
      <c r="C163" s="207"/>
      <c r="D163" s="32"/>
      <c r="E163" s="33"/>
      <c r="F163" s="206"/>
      <c r="G163" s="206"/>
      <c r="H163" s="208">
        <v>1408454</v>
      </c>
      <c r="I163" s="208">
        <f>H163</f>
        <v>1408454</v>
      </c>
      <c r="J163" s="206"/>
      <c r="K163" s="206"/>
      <c r="L163" s="208">
        <v>2933108</v>
      </c>
      <c r="M163" s="208">
        <f>L163</f>
        <v>2933108</v>
      </c>
    </row>
    <row r="164" spans="1:13" ht="23.25" customHeight="1">
      <c r="A164" s="193" t="s">
        <v>285</v>
      </c>
      <c r="B164" s="193"/>
      <c r="C164" s="194"/>
      <c r="D164" s="193"/>
      <c r="E164" s="193"/>
      <c r="F164" s="195">
        <f>F13</f>
        <v>624371</v>
      </c>
      <c r="G164" s="195">
        <f>G13</f>
        <v>10695893</v>
      </c>
      <c r="H164" s="196">
        <f>H14+H17+H23+H27+H45+H49+H55+H74+H90+H103+H112+H136+H144+H150+H154+H163</f>
        <v>45324750</v>
      </c>
      <c r="I164" s="196">
        <f>I14+I17+I23+I27+I45+I49+I55+I74+I90+I103+I112+I136+I144+I150+I154+I163</f>
        <v>56645014</v>
      </c>
      <c r="J164" s="195">
        <f>J13</f>
        <v>634350</v>
      </c>
      <c r="K164" s="195">
        <f>K13</f>
        <v>10695585</v>
      </c>
      <c r="L164" s="196">
        <f>L14+L17+L23+L27+L45+L49+L55+L74+L90+L103+L112+L136+L144+L150+L154</f>
        <v>44716602</v>
      </c>
      <c r="M164" s="196">
        <f>M14+M17+M23+M27+M45+M49+M55+M74+M90+M103+M112+M136+M144+M150+M154+M163</f>
        <v>58979645</v>
      </c>
    </row>
    <row r="165" spans="1:13" s="64" customFormat="1" ht="27" customHeight="1">
      <c r="A165" s="197" t="s">
        <v>286</v>
      </c>
      <c r="B165" s="197"/>
      <c r="C165" s="198"/>
      <c r="D165" s="197"/>
      <c r="E165" s="197"/>
      <c r="F165" s="197"/>
      <c r="G165" s="197"/>
      <c r="H165" s="197"/>
      <c r="I165" s="199">
        <f>'ДОХОДЫ 2024-2025'!C35-'Ведомка 2024-2025'!I164</f>
        <v>0</v>
      </c>
      <c r="J165" s="197"/>
      <c r="K165" s="197"/>
      <c r="L165" s="197"/>
      <c r="M165" s="199">
        <f>'ДОХОДЫ 2024-2025'!D35-'Ведомка 2024-2025'!M164</f>
        <v>0</v>
      </c>
    </row>
  </sheetData>
  <sheetProtection selectLockedCells="1" selectUnlockedCells="1"/>
  <mergeCells count="15">
    <mergeCell ref="D1:I1"/>
    <mergeCell ref="D2:I2"/>
    <mergeCell ref="D3:I3"/>
    <mergeCell ref="F4:I4"/>
    <mergeCell ref="J4:M4"/>
    <mergeCell ref="A7:M7"/>
    <mergeCell ref="A8:M8"/>
    <mergeCell ref="A9:M9"/>
    <mergeCell ref="A10:A11"/>
    <mergeCell ref="B10:B11"/>
    <mergeCell ref="C10:C11"/>
    <mergeCell ref="D10:D11"/>
    <mergeCell ref="E10:E11"/>
    <mergeCell ref="F10:I10"/>
    <mergeCell ref="J10:M10"/>
  </mergeCells>
  <printOptions/>
  <pageMargins left="0.7083333333333334" right="0.7083333333333334" top="0.7479166666666667" bottom="0.7479166666666667" header="0.5118055555555555" footer="0.5118055555555555"/>
  <pageSetup fitToHeight="15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B136"/>
  <sheetViews>
    <sheetView showGridLines="0" zoomScaleSheetLayoutView="85" workbookViewId="0" topLeftCell="A1">
      <selection activeCell="H3" sqref="H3"/>
    </sheetView>
  </sheetViews>
  <sheetFormatPr defaultColWidth="9.00390625" defaultRowHeight="12.75"/>
  <cols>
    <col min="1" max="1" width="0.12890625" style="209" customWidth="1"/>
    <col min="2" max="6" width="0" style="209" hidden="1" customWidth="1"/>
    <col min="7" max="7" width="41.75390625" style="210" customWidth="1"/>
    <col min="8" max="8" width="11.25390625" style="211" customWidth="1"/>
    <col min="9" max="9" width="7.375" style="210" customWidth="1"/>
    <col min="10" max="10" width="11.25390625" style="210" customWidth="1"/>
    <col min="11" max="11" width="13.625" style="212" customWidth="1"/>
    <col min="12" max="13" width="14.00390625" style="213" customWidth="1"/>
    <col min="14" max="14" width="11.75390625" style="214" customWidth="1"/>
    <col min="15" max="23" width="9.125" style="215" customWidth="1"/>
    <col min="24" max="28" width="9.125" style="210" customWidth="1"/>
    <col min="29" max="16384" width="9.125" style="209" customWidth="1"/>
  </cols>
  <sheetData>
    <row r="1" spans="1:13" ht="15" customHeight="1">
      <c r="A1" s="216"/>
      <c r="B1" s="216"/>
      <c r="C1" s="216"/>
      <c r="D1" s="216"/>
      <c r="E1" s="216"/>
      <c r="F1" s="216"/>
      <c r="G1" s="217"/>
      <c r="H1" s="218" t="s">
        <v>297</v>
      </c>
      <c r="I1" s="218"/>
      <c r="J1" s="218"/>
      <c r="K1" s="218"/>
      <c r="L1" s="218"/>
      <c r="M1" s="218"/>
    </row>
    <row r="2" spans="1:13" ht="15" customHeight="1">
      <c r="A2" s="216"/>
      <c r="B2" s="216"/>
      <c r="C2" s="216"/>
      <c r="D2" s="216"/>
      <c r="E2" s="216"/>
      <c r="F2" s="216"/>
      <c r="G2" s="217"/>
      <c r="H2" s="218" t="s">
        <v>298</v>
      </c>
      <c r="I2" s="218"/>
      <c r="J2" s="218"/>
      <c r="K2" s="218"/>
      <c r="L2" s="218"/>
      <c r="M2" s="218"/>
    </row>
    <row r="3" spans="1:13" ht="15" customHeight="1">
      <c r="A3" s="216"/>
      <c r="B3" s="216"/>
      <c r="C3" s="216"/>
      <c r="D3" s="216"/>
      <c r="E3" s="216"/>
      <c r="F3" s="216"/>
      <c r="G3" s="217"/>
      <c r="H3" s="218" t="s">
        <v>299</v>
      </c>
      <c r="I3" s="218"/>
      <c r="J3" s="218"/>
      <c r="K3" s="218"/>
      <c r="L3" s="218"/>
      <c r="M3" s="218"/>
    </row>
    <row r="4" spans="1:13" ht="14.25" customHeight="1">
      <c r="A4" s="219"/>
      <c r="B4" s="219"/>
      <c r="C4" s="219"/>
      <c r="D4" s="219"/>
      <c r="E4" s="219"/>
      <c r="F4" s="219"/>
      <c r="G4" s="220"/>
      <c r="H4" s="221"/>
      <c r="I4" s="220"/>
      <c r="J4" s="220"/>
      <c r="K4" s="222"/>
      <c r="L4" s="223"/>
      <c r="M4" s="223"/>
    </row>
    <row r="5" spans="1:13" ht="82.5" customHeight="1">
      <c r="A5" s="216"/>
      <c r="B5" s="224" t="s">
        <v>300</v>
      </c>
      <c r="C5" s="225"/>
      <c r="D5" s="225"/>
      <c r="E5" s="225"/>
      <c r="F5" s="225"/>
      <c r="G5" s="226" t="s">
        <v>301</v>
      </c>
      <c r="H5" s="226"/>
      <c r="I5" s="226"/>
      <c r="J5" s="226"/>
      <c r="K5" s="226"/>
      <c r="L5" s="226"/>
      <c r="M5" s="226"/>
    </row>
    <row r="6" spans="1:13" ht="14.25" customHeight="1">
      <c r="A6" s="219"/>
      <c r="B6" s="219"/>
      <c r="C6" s="219"/>
      <c r="D6" s="219"/>
      <c r="E6" s="219"/>
      <c r="F6" s="219"/>
      <c r="G6" s="220"/>
      <c r="H6" s="221"/>
      <c r="I6" s="220"/>
      <c r="J6" s="220"/>
      <c r="K6" s="222"/>
      <c r="L6" s="223"/>
      <c r="M6" s="223"/>
    </row>
    <row r="7" spans="1:13" ht="46.5" customHeight="1">
      <c r="A7" s="216"/>
      <c r="B7" s="227"/>
      <c r="C7" s="227"/>
      <c r="D7" s="227"/>
      <c r="E7" s="228"/>
      <c r="F7" s="228"/>
      <c r="G7" s="229" t="s">
        <v>71</v>
      </c>
      <c r="H7" s="230" t="s">
        <v>74</v>
      </c>
      <c r="I7" s="229" t="s">
        <v>302</v>
      </c>
      <c r="J7" s="231" t="s">
        <v>76</v>
      </c>
      <c r="K7" s="231" t="s">
        <v>77</v>
      </c>
      <c r="L7" s="232" t="s">
        <v>78</v>
      </c>
      <c r="M7" s="232" t="s">
        <v>79</v>
      </c>
    </row>
    <row r="8" spans="1:13" ht="36" customHeight="1">
      <c r="A8" s="233"/>
      <c r="B8" s="234" t="s">
        <v>303</v>
      </c>
      <c r="C8" s="234"/>
      <c r="D8" s="234"/>
      <c r="E8" s="234"/>
      <c r="F8" s="234"/>
      <c r="G8" s="235" t="s">
        <v>194</v>
      </c>
      <c r="H8" s="236" t="s">
        <v>195</v>
      </c>
      <c r="I8" s="237"/>
      <c r="J8" s="238">
        <f>J9</f>
        <v>315392</v>
      </c>
      <c r="K8" s="238">
        <f>K9</f>
        <v>676804</v>
      </c>
      <c r="L8" s="239">
        <f>L13+L9</f>
        <v>776804</v>
      </c>
      <c r="M8" s="239">
        <f>M13+M9</f>
        <v>1769000</v>
      </c>
    </row>
    <row r="9" spans="1:13" ht="30" customHeight="1">
      <c r="A9" s="233"/>
      <c r="B9" s="240"/>
      <c r="C9" s="240"/>
      <c r="D9" s="240"/>
      <c r="E9" s="240"/>
      <c r="F9" s="234"/>
      <c r="G9" s="241" t="s">
        <v>277</v>
      </c>
      <c r="H9" s="242" t="s">
        <v>278</v>
      </c>
      <c r="I9" s="243"/>
      <c r="J9" s="244">
        <f>J11</f>
        <v>315392</v>
      </c>
      <c r="K9" s="245">
        <f>K11</f>
        <v>676804</v>
      </c>
      <c r="L9" s="246">
        <f>L10</f>
        <v>676804</v>
      </c>
      <c r="M9" s="246">
        <f>M10</f>
        <v>1669000</v>
      </c>
    </row>
    <row r="10" spans="1:13" ht="30" customHeight="1">
      <c r="A10" s="233"/>
      <c r="B10" s="240"/>
      <c r="C10" s="240"/>
      <c r="D10" s="240"/>
      <c r="E10" s="240"/>
      <c r="F10" s="234"/>
      <c r="G10" s="247" t="s">
        <v>304</v>
      </c>
      <c r="H10" s="248" t="s">
        <v>280</v>
      </c>
      <c r="I10" s="249"/>
      <c r="J10" s="250">
        <f>J11</f>
        <v>315392</v>
      </c>
      <c r="K10" s="251">
        <f>K11</f>
        <v>676804</v>
      </c>
      <c r="L10" s="252">
        <f>L11</f>
        <v>676804</v>
      </c>
      <c r="M10" s="252">
        <f>M11</f>
        <v>1669000</v>
      </c>
    </row>
    <row r="11" spans="1:13" ht="26.25" customHeight="1">
      <c r="A11" s="233"/>
      <c r="B11" s="240"/>
      <c r="C11" s="240"/>
      <c r="D11" s="240"/>
      <c r="E11" s="240"/>
      <c r="F11" s="234"/>
      <c r="G11" s="253" t="s">
        <v>281</v>
      </c>
      <c r="H11" s="52" t="s">
        <v>282</v>
      </c>
      <c r="I11" s="55"/>
      <c r="J11" s="254">
        <f>J12</f>
        <v>315392</v>
      </c>
      <c r="K11" s="254">
        <f>K12</f>
        <v>676804</v>
      </c>
      <c r="L11" s="255">
        <f>L12</f>
        <v>676804</v>
      </c>
      <c r="M11" s="255">
        <f>M12</f>
        <v>1669000</v>
      </c>
    </row>
    <row r="12" spans="1:13" ht="15.75" customHeight="1">
      <c r="A12" s="233"/>
      <c r="B12" s="240"/>
      <c r="C12" s="240"/>
      <c r="D12" s="240"/>
      <c r="E12" s="240"/>
      <c r="F12" s="234"/>
      <c r="G12" s="253" t="s">
        <v>274</v>
      </c>
      <c r="H12" s="52"/>
      <c r="I12" s="55">
        <v>300</v>
      </c>
      <c r="J12" s="254">
        <f>'Ведомка 2023'!F173</f>
        <v>315392</v>
      </c>
      <c r="K12" s="254">
        <f>'Ведомка 2023'!G173</f>
        <v>676804</v>
      </c>
      <c r="L12" s="255">
        <f>'Ведомка 2023'!H173</f>
        <v>676804</v>
      </c>
      <c r="M12" s="255">
        <f>J12+K12+L12</f>
        <v>1669000</v>
      </c>
    </row>
    <row r="13" spans="1:13" ht="42" customHeight="1">
      <c r="A13" s="233"/>
      <c r="B13" s="256" t="s">
        <v>305</v>
      </c>
      <c r="C13" s="256"/>
      <c r="D13" s="256"/>
      <c r="E13" s="256"/>
      <c r="F13" s="256"/>
      <c r="G13" s="241" t="s">
        <v>306</v>
      </c>
      <c r="H13" s="242" t="s">
        <v>197</v>
      </c>
      <c r="I13" s="243"/>
      <c r="J13" s="244">
        <f>J15</f>
        <v>0</v>
      </c>
      <c r="K13" s="245">
        <f>K15</f>
        <v>0</v>
      </c>
      <c r="L13" s="246">
        <f>L14</f>
        <v>100000</v>
      </c>
      <c r="M13" s="246">
        <f>M14</f>
        <v>100000</v>
      </c>
    </row>
    <row r="14" spans="1:13" ht="47.25" customHeight="1">
      <c r="A14" s="233"/>
      <c r="B14" s="257"/>
      <c r="C14" s="257"/>
      <c r="D14" s="257"/>
      <c r="E14" s="257"/>
      <c r="F14" s="256"/>
      <c r="G14" s="247" t="s">
        <v>198</v>
      </c>
      <c r="H14" s="248" t="s">
        <v>199</v>
      </c>
      <c r="I14" s="249"/>
      <c r="J14" s="250"/>
      <c r="K14" s="251"/>
      <c r="L14" s="252">
        <f>L15</f>
        <v>100000</v>
      </c>
      <c r="M14" s="252">
        <f>M15</f>
        <v>100000</v>
      </c>
    </row>
    <row r="15" spans="1:13" ht="45.75" customHeight="1">
      <c r="A15" s="233"/>
      <c r="B15" s="257"/>
      <c r="C15" s="257"/>
      <c r="D15" s="257"/>
      <c r="E15" s="257"/>
      <c r="F15" s="256"/>
      <c r="G15" s="258" t="s">
        <v>307</v>
      </c>
      <c r="H15" s="84" t="s">
        <v>201</v>
      </c>
      <c r="I15" s="259"/>
      <c r="J15" s="260">
        <v>0</v>
      </c>
      <c r="K15" s="261"/>
      <c r="L15" s="262">
        <f>L16</f>
        <v>100000</v>
      </c>
      <c r="M15" s="262">
        <f>M16</f>
        <v>100000</v>
      </c>
    </row>
    <row r="16" spans="1:13" ht="26.25" customHeight="1">
      <c r="A16" s="233"/>
      <c r="B16" s="263"/>
      <c r="C16" s="263"/>
      <c r="D16" s="263"/>
      <c r="E16" s="263"/>
      <c r="F16" s="264"/>
      <c r="G16" s="253" t="s">
        <v>202</v>
      </c>
      <c r="H16" s="52"/>
      <c r="I16" s="55">
        <v>400</v>
      </c>
      <c r="J16" s="254">
        <v>0</v>
      </c>
      <c r="K16" s="265">
        <v>0</v>
      </c>
      <c r="L16" s="255">
        <f>'Ведомка 2023'!H101</f>
        <v>100000</v>
      </c>
      <c r="M16" s="255">
        <f>L16</f>
        <v>100000</v>
      </c>
    </row>
    <row r="17" spans="1:13" ht="24" customHeight="1">
      <c r="A17" s="233"/>
      <c r="B17" s="263"/>
      <c r="C17" s="263"/>
      <c r="D17" s="263"/>
      <c r="E17" s="263"/>
      <c r="F17" s="264"/>
      <c r="G17" s="266" t="s">
        <v>308</v>
      </c>
      <c r="H17" s="236" t="s">
        <v>226</v>
      </c>
      <c r="I17" s="267"/>
      <c r="J17" s="268">
        <f>J18</f>
        <v>0</v>
      </c>
      <c r="K17" s="268">
        <f>K18</f>
        <v>0</v>
      </c>
      <c r="L17" s="268">
        <f>L18</f>
        <v>237055.11</v>
      </c>
      <c r="M17" s="268">
        <f>M18</f>
        <v>237055.11</v>
      </c>
    </row>
    <row r="18" spans="1:13" ht="18" customHeight="1">
      <c r="A18" s="233"/>
      <c r="B18" s="263"/>
      <c r="C18" s="263"/>
      <c r="D18" s="263"/>
      <c r="E18" s="263"/>
      <c r="F18" s="264"/>
      <c r="G18" s="241" t="s">
        <v>309</v>
      </c>
      <c r="H18" s="242" t="s">
        <v>228</v>
      </c>
      <c r="I18" s="269"/>
      <c r="J18" s="270">
        <f>J19</f>
        <v>0</v>
      </c>
      <c r="K18" s="271">
        <f>K19</f>
        <v>0</v>
      </c>
      <c r="L18" s="271">
        <f>L19</f>
        <v>237055.11</v>
      </c>
      <c r="M18" s="271">
        <f>M19</f>
        <v>237055.11</v>
      </c>
    </row>
    <row r="19" spans="1:28" s="278" customFormat="1" ht="27" customHeight="1">
      <c r="A19" s="272"/>
      <c r="B19" s="273"/>
      <c r="C19" s="273"/>
      <c r="D19" s="273"/>
      <c r="E19" s="273"/>
      <c r="F19" s="274"/>
      <c r="G19" s="247" t="s">
        <v>310</v>
      </c>
      <c r="H19" s="248" t="s">
        <v>230</v>
      </c>
      <c r="I19" s="249"/>
      <c r="J19" s="250">
        <f>J20</f>
        <v>0</v>
      </c>
      <c r="K19" s="251">
        <f>K20</f>
        <v>0</v>
      </c>
      <c r="L19" s="252">
        <f>L20</f>
        <v>237055.11</v>
      </c>
      <c r="M19" s="252">
        <f>M21</f>
        <v>237055.11</v>
      </c>
      <c r="N19" s="275"/>
      <c r="O19" s="276"/>
      <c r="P19" s="276"/>
      <c r="Q19" s="276"/>
      <c r="R19" s="276"/>
      <c r="S19" s="276"/>
      <c r="T19" s="276"/>
      <c r="U19" s="276"/>
      <c r="V19" s="276"/>
      <c r="W19" s="276"/>
      <c r="X19" s="277"/>
      <c r="Y19" s="277"/>
      <c r="Z19" s="277"/>
      <c r="AA19" s="277"/>
      <c r="AB19" s="277"/>
    </row>
    <row r="20" spans="1:28" s="285" customFormat="1" ht="21.75" customHeight="1">
      <c r="A20" s="279"/>
      <c r="B20" s="280"/>
      <c r="C20" s="280"/>
      <c r="D20" s="280"/>
      <c r="E20" s="280"/>
      <c r="F20" s="281"/>
      <c r="G20" s="258" t="s">
        <v>231</v>
      </c>
      <c r="H20" s="84" t="s">
        <v>232</v>
      </c>
      <c r="I20" s="259"/>
      <c r="J20" s="260">
        <f>J21</f>
        <v>0</v>
      </c>
      <c r="K20" s="261">
        <f>K21</f>
        <v>0</v>
      </c>
      <c r="L20" s="262">
        <f>L21</f>
        <v>237055.11</v>
      </c>
      <c r="M20" s="262">
        <f>M21</f>
        <v>237055.11</v>
      </c>
      <c r="N20" s="282"/>
      <c r="O20" s="283"/>
      <c r="P20" s="283"/>
      <c r="Q20" s="283"/>
      <c r="R20" s="283"/>
      <c r="S20" s="283"/>
      <c r="T20" s="283"/>
      <c r="U20" s="283"/>
      <c r="V20" s="283"/>
      <c r="W20" s="283"/>
      <c r="X20" s="284"/>
      <c r="Y20" s="284"/>
      <c r="Z20" s="284"/>
      <c r="AA20" s="284"/>
      <c r="AB20" s="284"/>
    </row>
    <row r="21" spans="1:13" ht="21" customHeight="1">
      <c r="A21" s="233"/>
      <c r="B21" s="263"/>
      <c r="C21" s="263"/>
      <c r="D21" s="263"/>
      <c r="E21" s="263"/>
      <c r="F21" s="264"/>
      <c r="G21" s="253" t="s">
        <v>96</v>
      </c>
      <c r="H21" s="286"/>
      <c r="I21" s="287">
        <v>200</v>
      </c>
      <c r="J21" s="254">
        <f>'Ведомка 2023'!F126</f>
        <v>0</v>
      </c>
      <c r="K21" s="265">
        <f>'Ведомка 2023'!G126</f>
        <v>0</v>
      </c>
      <c r="L21" s="255">
        <f>'Ведомка 2023'!H126</f>
        <v>237055.11</v>
      </c>
      <c r="M21" s="255">
        <f>J21+K21+L21</f>
        <v>237055.11</v>
      </c>
    </row>
    <row r="22" spans="1:23" s="210" customFormat="1" ht="38.25" customHeight="1">
      <c r="A22" s="288"/>
      <c r="B22" s="289" t="s">
        <v>311</v>
      </c>
      <c r="C22" s="289"/>
      <c r="D22" s="289"/>
      <c r="E22" s="289"/>
      <c r="F22" s="289"/>
      <c r="G22" s="266" t="s">
        <v>147</v>
      </c>
      <c r="H22" s="236" t="s">
        <v>148</v>
      </c>
      <c r="I22" s="267"/>
      <c r="J22" s="268">
        <f>J23</f>
        <v>0</v>
      </c>
      <c r="K22" s="268">
        <f>K23</f>
        <v>0</v>
      </c>
      <c r="L22" s="239">
        <f>L23+L27+L32+L36</f>
        <v>116400</v>
      </c>
      <c r="M22" s="239">
        <f>M23+M27+M32+M36</f>
        <v>116400</v>
      </c>
      <c r="N22" s="214"/>
      <c r="O22" s="215"/>
      <c r="P22" s="215"/>
      <c r="Q22" s="215"/>
      <c r="R22" s="215"/>
      <c r="S22" s="215"/>
      <c r="T22" s="215"/>
      <c r="U22" s="215"/>
      <c r="V22" s="215"/>
      <c r="W22" s="215"/>
    </row>
    <row r="23" spans="1:13" ht="28.5" customHeight="1">
      <c r="A23" s="233"/>
      <c r="B23" s="273"/>
      <c r="C23" s="273"/>
      <c r="D23" s="273"/>
      <c r="E23" s="273"/>
      <c r="F23" s="274"/>
      <c r="G23" s="241" t="s">
        <v>312</v>
      </c>
      <c r="H23" s="242" t="s">
        <v>150</v>
      </c>
      <c r="I23" s="243"/>
      <c r="J23" s="243"/>
      <c r="K23" s="243"/>
      <c r="L23" s="246">
        <f>L24</f>
        <v>1000</v>
      </c>
      <c r="M23" s="246">
        <f>M24</f>
        <v>1000</v>
      </c>
    </row>
    <row r="24" spans="1:13" ht="45.75" customHeight="1">
      <c r="A24" s="233"/>
      <c r="B24" s="273"/>
      <c r="C24" s="273"/>
      <c r="D24" s="273"/>
      <c r="E24" s="273"/>
      <c r="F24" s="274"/>
      <c r="G24" s="247" t="s">
        <v>151</v>
      </c>
      <c r="H24" s="248" t="s">
        <v>152</v>
      </c>
      <c r="I24" s="249"/>
      <c r="J24" s="250"/>
      <c r="K24" s="251"/>
      <c r="L24" s="252">
        <f>L25</f>
        <v>1000</v>
      </c>
      <c r="M24" s="252">
        <f>M25</f>
        <v>1000</v>
      </c>
    </row>
    <row r="25" spans="1:13" ht="48" customHeight="1">
      <c r="A25" s="233"/>
      <c r="B25" s="273"/>
      <c r="C25" s="273"/>
      <c r="D25" s="273"/>
      <c r="E25" s="273"/>
      <c r="F25" s="274"/>
      <c r="G25" s="258" t="s">
        <v>313</v>
      </c>
      <c r="H25" s="84" t="s">
        <v>154</v>
      </c>
      <c r="I25" s="259"/>
      <c r="J25" s="260"/>
      <c r="K25" s="261"/>
      <c r="L25" s="262">
        <f>L26</f>
        <v>1000</v>
      </c>
      <c r="M25" s="262">
        <f>M26</f>
        <v>1000</v>
      </c>
    </row>
    <row r="26" spans="1:13" ht="22.5" customHeight="1">
      <c r="A26" s="233"/>
      <c r="B26" s="273"/>
      <c r="C26" s="273"/>
      <c r="D26" s="273"/>
      <c r="E26" s="273"/>
      <c r="F26" s="274"/>
      <c r="G26" s="253" t="s">
        <v>96</v>
      </c>
      <c r="H26" s="286"/>
      <c r="I26" s="287">
        <v>200</v>
      </c>
      <c r="J26" s="260"/>
      <c r="K26" s="261"/>
      <c r="L26" s="262">
        <f>'Ведомка 2023'!H66</f>
        <v>1000</v>
      </c>
      <c r="M26" s="262">
        <f>L26</f>
        <v>1000</v>
      </c>
    </row>
    <row r="27" spans="1:13" ht="36.75" customHeight="1">
      <c r="A27" s="233"/>
      <c r="B27" s="273"/>
      <c r="C27" s="273"/>
      <c r="D27" s="273"/>
      <c r="E27" s="273"/>
      <c r="F27" s="274"/>
      <c r="G27" s="241" t="s">
        <v>314</v>
      </c>
      <c r="H27" s="242" t="s">
        <v>156</v>
      </c>
      <c r="I27" s="243"/>
      <c r="J27" s="243"/>
      <c r="K27" s="243"/>
      <c r="L27" s="246">
        <f>L28</f>
        <v>95400</v>
      </c>
      <c r="M27" s="246">
        <f>M28</f>
        <v>95400</v>
      </c>
    </row>
    <row r="28" spans="1:13" ht="39" customHeight="1">
      <c r="A28" s="233"/>
      <c r="B28" s="273"/>
      <c r="C28" s="273"/>
      <c r="D28" s="273"/>
      <c r="E28" s="273"/>
      <c r="F28" s="274"/>
      <c r="G28" s="247" t="s">
        <v>157</v>
      </c>
      <c r="H28" s="248" t="s">
        <v>158</v>
      </c>
      <c r="I28" s="249"/>
      <c r="J28" s="250"/>
      <c r="K28" s="251"/>
      <c r="L28" s="252">
        <f>L29</f>
        <v>95400</v>
      </c>
      <c r="M28" s="252">
        <f>M29</f>
        <v>95400</v>
      </c>
    </row>
    <row r="29" spans="1:13" ht="18.75" customHeight="1">
      <c r="A29" s="233"/>
      <c r="B29" s="273"/>
      <c r="C29" s="273"/>
      <c r="D29" s="273"/>
      <c r="E29" s="273"/>
      <c r="F29" s="274"/>
      <c r="G29" s="258" t="s">
        <v>159</v>
      </c>
      <c r="H29" s="84" t="s">
        <v>160</v>
      </c>
      <c r="I29" s="259"/>
      <c r="J29" s="260"/>
      <c r="K29" s="261"/>
      <c r="L29" s="262">
        <f>L30+L31</f>
        <v>95400</v>
      </c>
      <c r="M29" s="262">
        <f>L29</f>
        <v>95400</v>
      </c>
    </row>
    <row r="30" spans="1:13" ht="45.75" customHeight="1">
      <c r="A30" s="233"/>
      <c r="B30" s="273"/>
      <c r="C30" s="273"/>
      <c r="D30" s="273"/>
      <c r="E30" s="273"/>
      <c r="F30" s="274"/>
      <c r="G30" s="253" t="s">
        <v>95</v>
      </c>
      <c r="H30" s="52"/>
      <c r="I30" s="55">
        <v>100</v>
      </c>
      <c r="J30" s="260"/>
      <c r="K30" s="261"/>
      <c r="L30" s="262">
        <f>'Ведомка 2023'!H70</f>
        <v>62400</v>
      </c>
      <c r="M30" s="262">
        <f>L30</f>
        <v>62400</v>
      </c>
    </row>
    <row r="31" spans="1:13" ht="22.5" customHeight="1">
      <c r="A31" s="233"/>
      <c r="B31" s="263"/>
      <c r="C31" s="263"/>
      <c r="D31" s="263"/>
      <c r="E31" s="263"/>
      <c r="F31" s="264"/>
      <c r="G31" s="253" t="s">
        <v>96</v>
      </c>
      <c r="H31" s="290"/>
      <c r="I31" s="291">
        <v>200</v>
      </c>
      <c r="J31" s="254"/>
      <c r="K31" s="265"/>
      <c r="L31" s="255">
        <f>'Ведомка 2023'!H71</f>
        <v>33000</v>
      </c>
      <c r="M31" s="255">
        <f>L31</f>
        <v>33000</v>
      </c>
    </row>
    <row r="32" spans="1:13" ht="44.25" customHeight="1">
      <c r="A32" s="233"/>
      <c r="B32" s="273"/>
      <c r="C32" s="273"/>
      <c r="D32" s="273"/>
      <c r="E32" s="273"/>
      <c r="F32" s="274"/>
      <c r="G32" s="241" t="s">
        <v>315</v>
      </c>
      <c r="H32" s="242" t="s">
        <v>162</v>
      </c>
      <c r="I32" s="243"/>
      <c r="J32" s="243"/>
      <c r="K32" s="243"/>
      <c r="L32" s="246">
        <f>L33</f>
        <v>10000</v>
      </c>
      <c r="M32" s="246">
        <f>M33</f>
        <v>10000</v>
      </c>
    </row>
    <row r="33" spans="1:13" ht="51.75" customHeight="1">
      <c r="A33" s="233"/>
      <c r="B33" s="273"/>
      <c r="C33" s="273"/>
      <c r="D33" s="273"/>
      <c r="E33" s="273"/>
      <c r="F33" s="274"/>
      <c r="G33" s="247" t="s">
        <v>163</v>
      </c>
      <c r="H33" s="248" t="s">
        <v>164</v>
      </c>
      <c r="I33" s="249"/>
      <c r="J33" s="250"/>
      <c r="K33" s="251"/>
      <c r="L33" s="252">
        <f>L34</f>
        <v>10000</v>
      </c>
      <c r="M33" s="252">
        <f>M34</f>
        <v>10000</v>
      </c>
    </row>
    <row r="34" spans="1:13" ht="48.75" customHeight="1">
      <c r="A34" s="233"/>
      <c r="B34" s="273"/>
      <c r="C34" s="273"/>
      <c r="D34" s="273"/>
      <c r="E34" s="273"/>
      <c r="F34" s="274"/>
      <c r="G34" s="258" t="s">
        <v>316</v>
      </c>
      <c r="H34" s="84" t="s">
        <v>166</v>
      </c>
      <c r="I34" s="259"/>
      <c r="J34" s="260"/>
      <c r="K34" s="261"/>
      <c r="L34" s="262">
        <f>L35</f>
        <v>10000</v>
      </c>
      <c r="M34" s="262">
        <f>M35</f>
        <v>10000</v>
      </c>
    </row>
    <row r="35" spans="1:13" ht="22.5" customHeight="1">
      <c r="A35" s="233"/>
      <c r="B35" s="273"/>
      <c r="C35" s="273"/>
      <c r="D35" s="273"/>
      <c r="E35" s="273"/>
      <c r="F35" s="274"/>
      <c r="G35" s="253" t="s">
        <v>96</v>
      </c>
      <c r="H35" s="286"/>
      <c r="I35" s="287">
        <v>200</v>
      </c>
      <c r="J35" s="260"/>
      <c r="K35" s="261"/>
      <c r="L35" s="262">
        <f>'Ведомка 2023'!H75</f>
        <v>10000</v>
      </c>
      <c r="M35" s="262">
        <f>L35</f>
        <v>10000</v>
      </c>
    </row>
    <row r="36" spans="1:13" ht="39.75" customHeight="1">
      <c r="A36" s="233"/>
      <c r="B36" s="273"/>
      <c r="C36" s="273"/>
      <c r="D36" s="273"/>
      <c r="E36" s="273"/>
      <c r="F36" s="274"/>
      <c r="G36" s="241" t="s">
        <v>317</v>
      </c>
      <c r="H36" s="242" t="s">
        <v>168</v>
      </c>
      <c r="I36" s="243"/>
      <c r="J36" s="243"/>
      <c r="K36" s="243"/>
      <c r="L36" s="246">
        <f>L37</f>
        <v>10000</v>
      </c>
      <c r="M36" s="246">
        <f>M37</f>
        <v>10000</v>
      </c>
    </row>
    <row r="37" spans="1:13" ht="47.25" customHeight="1">
      <c r="A37" s="233"/>
      <c r="B37" s="273"/>
      <c r="C37" s="273"/>
      <c r="D37" s="273"/>
      <c r="E37" s="273"/>
      <c r="F37" s="274"/>
      <c r="G37" s="247" t="s">
        <v>169</v>
      </c>
      <c r="H37" s="248" t="s">
        <v>170</v>
      </c>
      <c r="I37" s="249"/>
      <c r="J37" s="249"/>
      <c r="K37" s="249"/>
      <c r="L37" s="252">
        <f>L38</f>
        <v>10000</v>
      </c>
      <c r="M37" s="252">
        <f>M38</f>
        <v>10000</v>
      </c>
    </row>
    <row r="38" spans="1:13" ht="42.75" customHeight="1">
      <c r="A38" s="233"/>
      <c r="B38" s="273"/>
      <c r="C38" s="273"/>
      <c r="D38" s="273"/>
      <c r="E38" s="273"/>
      <c r="F38" s="274"/>
      <c r="G38" s="258" t="s">
        <v>318</v>
      </c>
      <c r="H38" s="84" t="s">
        <v>172</v>
      </c>
      <c r="I38" s="259"/>
      <c r="J38" s="260"/>
      <c r="K38" s="261"/>
      <c r="L38" s="262">
        <f>L39</f>
        <v>10000</v>
      </c>
      <c r="M38" s="262">
        <f>M39</f>
        <v>10000</v>
      </c>
    </row>
    <row r="39" spans="1:13" ht="22.5" customHeight="1">
      <c r="A39" s="233"/>
      <c r="B39" s="273"/>
      <c r="C39" s="273"/>
      <c r="D39" s="273"/>
      <c r="E39" s="273"/>
      <c r="F39" s="274"/>
      <c r="G39" s="253" t="s">
        <v>96</v>
      </c>
      <c r="H39" s="286"/>
      <c r="I39" s="287">
        <v>200</v>
      </c>
      <c r="J39" s="260"/>
      <c r="K39" s="261"/>
      <c r="L39" s="262">
        <f>'Ведомка 2023'!H79</f>
        <v>10000</v>
      </c>
      <c r="M39" s="262">
        <f>L39</f>
        <v>10000</v>
      </c>
    </row>
    <row r="40" spans="1:13" ht="22.5" customHeight="1">
      <c r="A40" s="233"/>
      <c r="B40" s="273"/>
      <c r="C40" s="273"/>
      <c r="D40" s="273"/>
      <c r="E40" s="273"/>
      <c r="F40" s="274"/>
      <c r="G40" s="235" t="s">
        <v>137</v>
      </c>
      <c r="H40" s="292" t="s">
        <v>319</v>
      </c>
      <c r="I40" s="293"/>
      <c r="J40" s="294"/>
      <c r="K40" s="295"/>
      <c r="L40" s="296">
        <f>L41</f>
        <v>350000</v>
      </c>
      <c r="M40" s="296">
        <f>M41</f>
        <v>350000</v>
      </c>
    </row>
    <row r="41" spans="1:13" ht="51.75" customHeight="1">
      <c r="A41" s="233"/>
      <c r="B41" s="273"/>
      <c r="C41" s="273"/>
      <c r="D41" s="273"/>
      <c r="E41" s="273"/>
      <c r="F41" s="274"/>
      <c r="G41" s="241" t="s">
        <v>320</v>
      </c>
      <c r="H41" s="242" t="s">
        <v>321</v>
      </c>
      <c r="I41" s="243"/>
      <c r="J41" s="244"/>
      <c r="K41" s="245"/>
      <c r="L41" s="246">
        <f>L42</f>
        <v>350000</v>
      </c>
      <c r="M41" s="246">
        <f>M42</f>
        <v>350000</v>
      </c>
    </row>
    <row r="42" spans="1:13" ht="27" customHeight="1">
      <c r="A42" s="233"/>
      <c r="B42" s="273"/>
      <c r="C42" s="273"/>
      <c r="D42" s="273"/>
      <c r="E42" s="273"/>
      <c r="F42" s="274"/>
      <c r="G42" s="247" t="s">
        <v>141</v>
      </c>
      <c r="H42" s="248" t="s">
        <v>142</v>
      </c>
      <c r="I42" s="249"/>
      <c r="J42" s="250"/>
      <c r="K42" s="251"/>
      <c r="L42" s="252">
        <f>L43</f>
        <v>350000</v>
      </c>
      <c r="M42" s="252">
        <f>M43</f>
        <v>350000</v>
      </c>
    </row>
    <row r="43" spans="1:13" ht="48" customHeight="1">
      <c r="A43" s="233"/>
      <c r="B43" s="273"/>
      <c r="C43" s="273"/>
      <c r="D43" s="273"/>
      <c r="E43" s="273"/>
      <c r="F43" s="274"/>
      <c r="G43" s="253" t="s">
        <v>322</v>
      </c>
      <c r="H43" s="84" t="s">
        <v>144</v>
      </c>
      <c r="I43" s="259"/>
      <c r="J43" s="260"/>
      <c r="K43" s="261"/>
      <c r="L43" s="262">
        <f>L44</f>
        <v>350000</v>
      </c>
      <c r="M43" s="262">
        <f>M44</f>
        <v>350000</v>
      </c>
    </row>
    <row r="44" spans="1:13" ht="27" customHeight="1">
      <c r="A44" s="233"/>
      <c r="B44" s="273"/>
      <c r="C44" s="273"/>
      <c r="D44" s="273"/>
      <c r="E44" s="273"/>
      <c r="F44" s="274"/>
      <c r="G44" s="253" t="s">
        <v>96</v>
      </c>
      <c r="H44" s="286"/>
      <c r="I44" s="287">
        <v>200</v>
      </c>
      <c r="J44" s="260"/>
      <c r="K44" s="261"/>
      <c r="L44" s="262">
        <f>'Ведомка 2023'!H60</f>
        <v>350000</v>
      </c>
      <c r="M44" s="262">
        <f>L44</f>
        <v>350000</v>
      </c>
    </row>
    <row r="45" spans="1:28" s="303" customFormat="1" ht="36" customHeight="1">
      <c r="A45" s="297"/>
      <c r="B45" s="298"/>
      <c r="C45" s="299"/>
      <c r="D45" s="299"/>
      <c r="E45" s="299"/>
      <c r="F45" s="299"/>
      <c r="G45" s="235" t="s">
        <v>233</v>
      </c>
      <c r="H45" s="292" t="s">
        <v>203</v>
      </c>
      <c r="I45" s="293"/>
      <c r="J45" s="294">
        <f>J46</f>
        <v>0</v>
      </c>
      <c r="K45" s="294">
        <f>K46</f>
        <v>0</v>
      </c>
      <c r="L45" s="294">
        <f>L46</f>
        <v>28242396.04</v>
      </c>
      <c r="M45" s="294">
        <f>M46</f>
        <v>28242396.04</v>
      </c>
      <c r="N45" s="300"/>
      <c r="O45" s="301"/>
      <c r="P45" s="301"/>
      <c r="Q45" s="301"/>
      <c r="R45" s="301"/>
      <c r="S45" s="301"/>
      <c r="T45" s="301"/>
      <c r="U45" s="301"/>
      <c r="V45" s="301"/>
      <c r="W45" s="301"/>
      <c r="X45" s="302"/>
      <c r="Y45" s="302"/>
      <c r="Z45" s="302"/>
      <c r="AA45" s="302"/>
      <c r="AB45" s="302"/>
    </row>
    <row r="46" spans="1:13" ht="26.25" customHeight="1">
      <c r="A46" s="233"/>
      <c r="B46" s="274"/>
      <c r="C46" s="304"/>
      <c r="D46" s="304"/>
      <c r="E46" s="304"/>
      <c r="F46" s="304"/>
      <c r="G46" s="241" t="s">
        <v>204</v>
      </c>
      <c r="H46" s="242" t="s">
        <v>205</v>
      </c>
      <c r="I46" s="305"/>
      <c r="J46" s="306">
        <f>J47+J54+J60</f>
        <v>0</v>
      </c>
      <c r="K46" s="306">
        <f>K47+K54+K60</f>
        <v>0</v>
      </c>
      <c r="L46" s="306">
        <f>L47+L54+L60</f>
        <v>28242396.04</v>
      </c>
      <c r="M46" s="306">
        <f>M47+M54+M60</f>
        <v>28242396.04</v>
      </c>
    </row>
    <row r="47" spans="1:13" ht="21" customHeight="1">
      <c r="A47" s="233"/>
      <c r="B47" s="274"/>
      <c r="C47" s="304"/>
      <c r="D47" s="304"/>
      <c r="E47" s="304"/>
      <c r="F47" s="304"/>
      <c r="G47" s="307" t="s">
        <v>206</v>
      </c>
      <c r="H47" s="308" t="s">
        <v>207</v>
      </c>
      <c r="I47" s="249"/>
      <c r="J47" s="250"/>
      <c r="K47" s="250"/>
      <c r="L47" s="252">
        <f>L48+L50+L52</f>
        <v>1175654</v>
      </c>
      <c r="M47" s="252">
        <f>M48+M50+M52</f>
        <v>1175654</v>
      </c>
    </row>
    <row r="48" spans="1:13" ht="27" customHeight="1">
      <c r="A48" s="233"/>
      <c r="B48" s="274"/>
      <c r="C48" s="304"/>
      <c r="D48" s="304"/>
      <c r="E48" s="304"/>
      <c r="F48" s="304"/>
      <c r="G48" s="253" t="s">
        <v>208</v>
      </c>
      <c r="H48" s="52" t="s">
        <v>209</v>
      </c>
      <c r="I48" s="309"/>
      <c r="J48" s="254"/>
      <c r="K48" s="254"/>
      <c r="L48" s="255">
        <f>L49</f>
        <v>1002054</v>
      </c>
      <c r="M48" s="255">
        <f>M49</f>
        <v>1002054</v>
      </c>
    </row>
    <row r="49" spans="1:13" ht="27" customHeight="1">
      <c r="A49" s="233"/>
      <c r="B49" s="274"/>
      <c r="C49" s="304"/>
      <c r="D49" s="304"/>
      <c r="E49" s="304"/>
      <c r="F49" s="304"/>
      <c r="G49" s="253" t="s">
        <v>96</v>
      </c>
      <c r="H49" s="52"/>
      <c r="I49" s="55">
        <v>200</v>
      </c>
      <c r="J49" s="254"/>
      <c r="K49" s="254"/>
      <c r="L49" s="255">
        <f>'Ведомка 2023'!H106</f>
        <v>1002054</v>
      </c>
      <c r="M49" s="255">
        <f>L49</f>
        <v>1002054</v>
      </c>
    </row>
    <row r="50" spans="1:13" ht="13.5" customHeight="1">
      <c r="A50" s="233"/>
      <c r="B50" s="274"/>
      <c r="C50" s="304"/>
      <c r="D50" s="304"/>
      <c r="E50" s="304"/>
      <c r="F50" s="304"/>
      <c r="G50" s="310" t="s">
        <v>215</v>
      </c>
      <c r="H50" s="52" t="s">
        <v>216</v>
      </c>
      <c r="I50" s="309"/>
      <c r="J50" s="254"/>
      <c r="K50" s="254"/>
      <c r="L50" s="255">
        <f>L51</f>
        <v>105200</v>
      </c>
      <c r="M50" s="255">
        <f>M51</f>
        <v>105200</v>
      </c>
    </row>
    <row r="51" spans="1:13" ht="27" customHeight="1">
      <c r="A51" s="233"/>
      <c r="B51" s="274"/>
      <c r="C51" s="304"/>
      <c r="D51" s="304"/>
      <c r="E51" s="304"/>
      <c r="F51" s="304"/>
      <c r="G51" s="253" t="s">
        <v>96</v>
      </c>
      <c r="H51" s="52"/>
      <c r="I51" s="55">
        <v>200</v>
      </c>
      <c r="J51" s="254"/>
      <c r="K51" s="254"/>
      <c r="L51" s="255">
        <f>'Ведомка 2023'!H114</f>
        <v>105200</v>
      </c>
      <c r="M51" s="255">
        <f>L51</f>
        <v>105200</v>
      </c>
    </row>
    <row r="52" spans="1:13" ht="18" customHeight="1">
      <c r="A52" s="233"/>
      <c r="B52" s="274"/>
      <c r="C52" s="304"/>
      <c r="D52" s="304"/>
      <c r="E52" s="304"/>
      <c r="F52" s="304"/>
      <c r="G52" s="310" t="s">
        <v>210</v>
      </c>
      <c r="H52" s="52" t="s">
        <v>211</v>
      </c>
      <c r="I52" s="55"/>
      <c r="J52" s="254"/>
      <c r="K52" s="254"/>
      <c r="L52" s="255">
        <f>L53</f>
        <v>68400</v>
      </c>
      <c r="M52" s="255">
        <f>M53</f>
        <v>68400</v>
      </c>
    </row>
    <row r="53" spans="1:13" ht="27" customHeight="1">
      <c r="A53" s="233"/>
      <c r="B53" s="274"/>
      <c r="C53" s="304"/>
      <c r="D53" s="304"/>
      <c r="E53" s="304"/>
      <c r="F53" s="304"/>
      <c r="G53" s="253" t="s">
        <v>96</v>
      </c>
      <c r="H53" s="52"/>
      <c r="I53" s="55">
        <v>200</v>
      </c>
      <c r="J53" s="254"/>
      <c r="K53" s="254"/>
      <c r="L53" s="255">
        <f>'Ведомка 2023'!H108</f>
        <v>68400</v>
      </c>
      <c r="M53" s="255">
        <f>L53</f>
        <v>68400</v>
      </c>
    </row>
    <row r="54" spans="1:13" ht="39.75" customHeight="1">
      <c r="A54" s="233"/>
      <c r="B54" s="274"/>
      <c r="C54" s="304"/>
      <c r="D54" s="304"/>
      <c r="E54" s="304"/>
      <c r="F54" s="304"/>
      <c r="G54" s="247" t="s">
        <v>323</v>
      </c>
      <c r="H54" s="248" t="s">
        <v>218</v>
      </c>
      <c r="I54" s="249"/>
      <c r="J54" s="250"/>
      <c r="K54" s="250"/>
      <c r="L54" s="252">
        <f>L55+L57</f>
        <v>415000</v>
      </c>
      <c r="M54" s="252">
        <f>M55+M57</f>
        <v>415000</v>
      </c>
    </row>
    <row r="55" spans="1:13" ht="18.75" customHeight="1">
      <c r="A55" s="233"/>
      <c r="B55" s="274"/>
      <c r="C55" s="304"/>
      <c r="D55" s="304"/>
      <c r="E55" s="304"/>
      <c r="F55" s="304"/>
      <c r="G55" s="253" t="s">
        <v>219</v>
      </c>
      <c r="H55" s="52" t="s">
        <v>220</v>
      </c>
      <c r="I55" s="55"/>
      <c r="J55" s="254"/>
      <c r="K55" s="254"/>
      <c r="L55" s="255">
        <f>L56</f>
        <v>115000</v>
      </c>
      <c r="M55" s="255">
        <f>M56</f>
        <v>115000</v>
      </c>
    </row>
    <row r="56" spans="1:13" ht="27" customHeight="1">
      <c r="A56" s="233"/>
      <c r="B56" s="274"/>
      <c r="C56" s="304"/>
      <c r="D56" s="304"/>
      <c r="E56" s="304"/>
      <c r="F56" s="304"/>
      <c r="G56" s="253" t="s">
        <v>96</v>
      </c>
      <c r="H56" s="52"/>
      <c r="I56" s="55">
        <v>200</v>
      </c>
      <c r="J56" s="254"/>
      <c r="K56" s="254"/>
      <c r="L56" s="255">
        <f>'Ведомка 2023'!H117</f>
        <v>115000</v>
      </c>
      <c r="M56" s="255">
        <f>L56</f>
        <v>115000</v>
      </c>
    </row>
    <row r="57" spans="1:13" ht="27" customHeight="1">
      <c r="A57" s="233"/>
      <c r="B57" s="274"/>
      <c r="C57" s="304"/>
      <c r="D57" s="304"/>
      <c r="E57" s="304"/>
      <c r="F57" s="304"/>
      <c r="G57" s="253" t="s">
        <v>221</v>
      </c>
      <c r="H57" s="52" t="s">
        <v>222</v>
      </c>
      <c r="I57" s="55"/>
      <c r="J57" s="254"/>
      <c r="K57" s="254"/>
      <c r="L57" s="255">
        <f>L58+L59</f>
        <v>300000</v>
      </c>
      <c r="M57" s="255">
        <f>M58+M59</f>
        <v>300000</v>
      </c>
    </row>
    <row r="58" spans="1:13" ht="27" customHeight="1">
      <c r="A58" s="233"/>
      <c r="B58" s="274"/>
      <c r="C58" s="304"/>
      <c r="D58" s="304"/>
      <c r="E58" s="304"/>
      <c r="F58" s="304"/>
      <c r="G58" s="253" t="s">
        <v>96</v>
      </c>
      <c r="H58" s="52"/>
      <c r="I58" s="55">
        <v>200</v>
      </c>
      <c r="J58" s="254"/>
      <c r="K58" s="254"/>
      <c r="L58" s="255">
        <f>'Ведомка 2023'!H119</f>
        <v>100000</v>
      </c>
      <c r="M58" s="255">
        <f>L58</f>
        <v>100000</v>
      </c>
    </row>
    <row r="59" spans="1:13" ht="33.75">
      <c r="A59" s="233"/>
      <c r="B59" s="274"/>
      <c r="C59" s="304"/>
      <c r="D59" s="304"/>
      <c r="E59" s="304"/>
      <c r="F59" s="304"/>
      <c r="G59" s="253" t="s">
        <v>202</v>
      </c>
      <c r="H59" s="52"/>
      <c r="I59" s="55">
        <v>400</v>
      </c>
      <c r="J59" s="254"/>
      <c r="K59" s="254"/>
      <c r="L59" s="255">
        <f>'Ведомка 2023'!H120</f>
        <v>200000</v>
      </c>
      <c r="M59" s="255">
        <f>L59</f>
        <v>200000</v>
      </c>
    </row>
    <row r="60" spans="1:13" ht="27" customHeight="1">
      <c r="A60" s="233"/>
      <c r="B60" s="274"/>
      <c r="C60" s="304"/>
      <c r="D60" s="304"/>
      <c r="E60" s="304"/>
      <c r="F60" s="304"/>
      <c r="G60" s="247" t="s">
        <v>234</v>
      </c>
      <c r="H60" s="248" t="s">
        <v>235</v>
      </c>
      <c r="I60" s="249"/>
      <c r="J60" s="250">
        <f>J61+J65+J67+J69+J71+J73+J75+J77</f>
        <v>0</v>
      </c>
      <c r="K60" s="250">
        <f>K61+K65+K67+K69+K71+K73+K75+K77</f>
        <v>0</v>
      </c>
      <c r="L60" s="250">
        <f>L61+L65+L67+L69+L71+L73+L75+L77</f>
        <v>26651742.04</v>
      </c>
      <c r="M60" s="250">
        <f>M61+M65+M67+M69+M71+M73+M75+M77</f>
        <v>26651742.04</v>
      </c>
    </row>
    <row r="61" spans="1:13" ht="15.75">
      <c r="A61" s="233"/>
      <c r="B61" s="274"/>
      <c r="C61" s="304"/>
      <c r="D61" s="304"/>
      <c r="E61" s="304"/>
      <c r="F61" s="304"/>
      <c r="G61" s="253" t="s">
        <v>254</v>
      </c>
      <c r="H61" s="52" t="s">
        <v>255</v>
      </c>
      <c r="I61" s="55"/>
      <c r="J61" s="254"/>
      <c r="K61" s="254"/>
      <c r="L61" s="255">
        <f>L62+L63+L64</f>
        <v>13238817.78</v>
      </c>
      <c r="M61" s="255">
        <f>M62+M63+M64</f>
        <v>13238817.78</v>
      </c>
    </row>
    <row r="62" spans="1:13" ht="56.25">
      <c r="A62" s="233"/>
      <c r="B62" s="274"/>
      <c r="C62" s="304"/>
      <c r="D62" s="304"/>
      <c r="E62" s="304"/>
      <c r="F62" s="304"/>
      <c r="G62" s="253" t="s">
        <v>95</v>
      </c>
      <c r="H62" s="52"/>
      <c r="I62" s="55">
        <v>100</v>
      </c>
      <c r="J62" s="254"/>
      <c r="K62" s="254"/>
      <c r="L62" s="255">
        <f>'Ведомка 2023'!H149</f>
        <v>10339860.78</v>
      </c>
      <c r="M62" s="255">
        <f>L62</f>
        <v>10339860.78</v>
      </c>
    </row>
    <row r="63" spans="1:16" ht="27" customHeight="1">
      <c r="A63" s="233"/>
      <c r="B63" s="274"/>
      <c r="C63" s="304"/>
      <c r="D63" s="304"/>
      <c r="E63" s="304"/>
      <c r="F63" s="304"/>
      <c r="G63" s="253" t="s">
        <v>96</v>
      </c>
      <c r="H63" s="52"/>
      <c r="I63" s="55">
        <v>200</v>
      </c>
      <c r="J63" s="254"/>
      <c r="K63" s="254"/>
      <c r="L63" s="255">
        <f>'Ведомка 2023'!H150</f>
        <v>2825891</v>
      </c>
      <c r="M63" s="255">
        <f>L63</f>
        <v>2825891</v>
      </c>
      <c r="N63" s="311"/>
      <c r="O63" s="312"/>
      <c r="P63" s="312"/>
    </row>
    <row r="64" spans="1:13" ht="15.75">
      <c r="A64" s="233"/>
      <c r="B64" s="274"/>
      <c r="C64" s="304"/>
      <c r="D64" s="304"/>
      <c r="E64" s="304"/>
      <c r="F64" s="304"/>
      <c r="G64" s="253" t="s">
        <v>97</v>
      </c>
      <c r="H64" s="52"/>
      <c r="I64" s="55">
        <v>800</v>
      </c>
      <c r="J64" s="254"/>
      <c r="K64" s="254"/>
      <c r="L64" s="255">
        <f>'Ведомка 2023'!H151</f>
        <v>73066</v>
      </c>
      <c r="M64" s="255">
        <f>L64</f>
        <v>73066</v>
      </c>
    </row>
    <row r="65" spans="1:13" ht="15.75">
      <c r="A65" s="233"/>
      <c r="B65" s="274"/>
      <c r="C65" s="304"/>
      <c r="D65" s="304"/>
      <c r="E65" s="304"/>
      <c r="F65" s="304"/>
      <c r="G65" s="253" t="s">
        <v>236</v>
      </c>
      <c r="H65" s="52" t="s">
        <v>237</v>
      </c>
      <c r="I65" s="55"/>
      <c r="J65" s="254"/>
      <c r="K65" s="254"/>
      <c r="L65" s="255">
        <f>L66</f>
        <v>3292000</v>
      </c>
      <c r="M65" s="255">
        <f>M66</f>
        <v>3292000</v>
      </c>
    </row>
    <row r="66" spans="1:13" ht="27" customHeight="1">
      <c r="A66" s="233"/>
      <c r="B66" s="274"/>
      <c r="C66" s="304"/>
      <c r="D66" s="304"/>
      <c r="E66" s="304"/>
      <c r="F66" s="304"/>
      <c r="G66" s="253" t="s">
        <v>96</v>
      </c>
      <c r="H66" s="52"/>
      <c r="I66" s="55">
        <v>200</v>
      </c>
      <c r="J66" s="254"/>
      <c r="K66" s="254"/>
      <c r="L66" s="255">
        <f>'Ведомка 2023'!H131</f>
        <v>3292000</v>
      </c>
      <c r="M66" s="255">
        <f>L66</f>
        <v>3292000</v>
      </c>
    </row>
    <row r="67" spans="1:13" ht="15.75">
      <c r="A67" s="233"/>
      <c r="B67" s="274"/>
      <c r="C67" s="304"/>
      <c r="D67" s="304"/>
      <c r="E67" s="304"/>
      <c r="F67" s="304"/>
      <c r="G67" s="313" t="s">
        <v>238</v>
      </c>
      <c r="H67" s="52" t="s">
        <v>239</v>
      </c>
      <c r="I67" s="55"/>
      <c r="J67" s="254"/>
      <c r="K67" s="254"/>
      <c r="L67" s="255">
        <f>L68</f>
        <v>800000</v>
      </c>
      <c r="M67" s="255">
        <f>M68</f>
        <v>800000</v>
      </c>
    </row>
    <row r="68" spans="1:13" ht="27" customHeight="1">
      <c r="A68" s="233"/>
      <c r="B68" s="274"/>
      <c r="C68" s="304"/>
      <c r="D68" s="304"/>
      <c r="E68" s="304"/>
      <c r="F68" s="304"/>
      <c r="G68" s="253" t="s">
        <v>96</v>
      </c>
      <c r="H68" s="52"/>
      <c r="I68" s="55">
        <v>200</v>
      </c>
      <c r="J68" s="254"/>
      <c r="K68" s="254"/>
      <c r="L68" s="255">
        <f>'Ведомка 2023'!H133</f>
        <v>800000</v>
      </c>
      <c r="M68" s="255">
        <f>L68</f>
        <v>800000</v>
      </c>
    </row>
    <row r="69" spans="1:13" ht="15.75">
      <c r="A69" s="233"/>
      <c r="B69" s="274"/>
      <c r="C69" s="304"/>
      <c r="D69" s="304"/>
      <c r="E69" s="304"/>
      <c r="F69" s="304"/>
      <c r="G69" s="310" t="s">
        <v>240</v>
      </c>
      <c r="H69" s="52" t="s">
        <v>241</v>
      </c>
      <c r="I69" s="55"/>
      <c r="J69" s="254"/>
      <c r="K69" s="254"/>
      <c r="L69" s="255">
        <f>L70</f>
        <v>250000</v>
      </c>
      <c r="M69" s="255">
        <f>M70</f>
        <v>250000</v>
      </c>
    </row>
    <row r="70" spans="1:13" ht="27" customHeight="1">
      <c r="A70" s="233"/>
      <c r="B70" s="274"/>
      <c r="C70" s="304"/>
      <c r="D70" s="304"/>
      <c r="E70" s="304"/>
      <c r="F70" s="304"/>
      <c r="G70" s="253" t="s">
        <v>96</v>
      </c>
      <c r="H70" s="52"/>
      <c r="I70" s="55">
        <v>200</v>
      </c>
      <c r="J70" s="254"/>
      <c r="K70" s="254"/>
      <c r="L70" s="255">
        <f>'Ведомка 2023'!H135</f>
        <v>250000</v>
      </c>
      <c r="M70" s="255">
        <f>L70</f>
        <v>250000</v>
      </c>
    </row>
    <row r="71" spans="1:13" ht="15.75">
      <c r="A71" s="233"/>
      <c r="B71" s="274"/>
      <c r="C71" s="304"/>
      <c r="D71" s="304"/>
      <c r="E71" s="304"/>
      <c r="F71" s="304"/>
      <c r="G71" s="253" t="s">
        <v>242</v>
      </c>
      <c r="H71" s="52" t="s">
        <v>243</v>
      </c>
      <c r="I71" s="55"/>
      <c r="J71" s="254"/>
      <c r="K71" s="254"/>
      <c r="L71" s="255">
        <f>L72</f>
        <v>150000</v>
      </c>
      <c r="M71" s="255">
        <f>M72</f>
        <v>150000</v>
      </c>
    </row>
    <row r="72" spans="1:13" ht="27" customHeight="1">
      <c r="A72" s="233"/>
      <c r="B72" s="274"/>
      <c r="C72" s="304"/>
      <c r="D72" s="304"/>
      <c r="E72" s="304"/>
      <c r="F72" s="304"/>
      <c r="G72" s="253" t="s">
        <v>96</v>
      </c>
      <c r="H72" s="52"/>
      <c r="I72" s="55">
        <v>200</v>
      </c>
      <c r="J72" s="254"/>
      <c r="K72" s="254"/>
      <c r="L72" s="255">
        <f>'Ведомка 2023'!H137</f>
        <v>150000</v>
      </c>
      <c r="M72" s="255">
        <f>L72</f>
        <v>150000</v>
      </c>
    </row>
    <row r="73" spans="1:13" ht="15.75">
      <c r="A73" s="233"/>
      <c r="B73" s="274"/>
      <c r="C73" s="304"/>
      <c r="D73" s="304"/>
      <c r="E73" s="304"/>
      <c r="F73" s="304"/>
      <c r="G73" s="253" t="s">
        <v>244</v>
      </c>
      <c r="H73" s="52" t="s">
        <v>245</v>
      </c>
      <c r="I73" s="55"/>
      <c r="J73" s="254"/>
      <c r="K73" s="254"/>
      <c r="L73" s="255">
        <f>L74</f>
        <v>3400000</v>
      </c>
      <c r="M73" s="255">
        <f>M74</f>
        <v>3400000</v>
      </c>
    </row>
    <row r="74" spans="1:13" ht="27" customHeight="1">
      <c r="A74" s="233"/>
      <c r="B74" s="274"/>
      <c r="C74" s="304"/>
      <c r="D74" s="304"/>
      <c r="E74" s="304"/>
      <c r="F74" s="304"/>
      <c r="G74" s="253" t="s">
        <v>96</v>
      </c>
      <c r="H74" s="52"/>
      <c r="I74" s="55">
        <v>200</v>
      </c>
      <c r="J74" s="254"/>
      <c r="K74" s="254"/>
      <c r="L74" s="255">
        <f>'Ведомка 2023'!H139</f>
        <v>3400000</v>
      </c>
      <c r="M74" s="255">
        <f>L74</f>
        <v>3400000</v>
      </c>
    </row>
    <row r="75" spans="1:13" ht="15.75">
      <c r="A75" s="233"/>
      <c r="B75" s="274"/>
      <c r="C75" s="304"/>
      <c r="D75" s="304"/>
      <c r="E75" s="304"/>
      <c r="F75" s="304"/>
      <c r="G75" s="253" t="s">
        <v>246</v>
      </c>
      <c r="H75" s="52" t="s">
        <v>247</v>
      </c>
      <c r="I75" s="55"/>
      <c r="J75" s="254"/>
      <c r="K75" s="254"/>
      <c r="L75" s="255">
        <f>L76</f>
        <v>1300000</v>
      </c>
      <c r="M75" s="255">
        <f>M76</f>
        <v>1300000</v>
      </c>
    </row>
    <row r="76" spans="1:13" ht="22.5">
      <c r="A76" s="233"/>
      <c r="B76" s="274"/>
      <c r="C76" s="304"/>
      <c r="D76" s="304"/>
      <c r="E76" s="304"/>
      <c r="F76" s="304"/>
      <c r="G76" s="253" t="s">
        <v>96</v>
      </c>
      <c r="H76" s="52"/>
      <c r="I76" s="55">
        <v>200</v>
      </c>
      <c r="J76" s="254"/>
      <c r="K76" s="254"/>
      <c r="L76" s="255">
        <f>'Ведомка 2023'!H141</f>
        <v>1300000</v>
      </c>
      <c r="M76" s="255">
        <f>L76</f>
        <v>1300000</v>
      </c>
    </row>
    <row r="77" spans="1:13" ht="20.25" customHeight="1">
      <c r="A77" s="233"/>
      <c r="B77" s="274"/>
      <c r="C77" s="304"/>
      <c r="D77" s="304"/>
      <c r="E77" s="304"/>
      <c r="F77" s="304"/>
      <c r="G77" s="253" t="s">
        <v>248</v>
      </c>
      <c r="H77" s="52" t="s">
        <v>249</v>
      </c>
      <c r="I77" s="55"/>
      <c r="J77" s="254"/>
      <c r="K77" s="254"/>
      <c r="L77" s="255">
        <f>L78</f>
        <v>4220924.26</v>
      </c>
      <c r="M77" s="255">
        <f>M78</f>
        <v>4220924.26</v>
      </c>
    </row>
    <row r="78" spans="1:13" ht="23.25" customHeight="1">
      <c r="A78" s="233"/>
      <c r="B78" s="274"/>
      <c r="C78" s="304"/>
      <c r="D78" s="304"/>
      <c r="E78" s="304"/>
      <c r="F78" s="304"/>
      <c r="G78" s="253" t="s">
        <v>96</v>
      </c>
      <c r="H78" s="52"/>
      <c r="I78" s="55">
        <v>200</v>
      </c>
      <c r="J78" s="254"/>
      <c r="K78" s="254"/>
      <c r="L78" s="255">
        <f>'Ведомка 2023'!H143</f>
        <v>4220924.26</v>
      </c>
      <c r="M78" s="255">
        <f>L78</f>
        <v>4220924.26</v>
      </c>
    </row>
    <row r="79" spans="1:13" ht="26.25" customHeight="1">
      <c r="A79" s="233"/>
      <c r="B79" s="234"/>
      <c r="C79" s="314"/>
      <c r="D79" s="314"/>
      <c r="E79" s="314"/>
      <c r="F79" s="314"/>
      <c r="G79" s="235" t="s">
        <v>324</v>
      </c>
      <c r="H79" s="236" t="s">
        <v>325</v>
      </c>
      <c r="I79" s="237"/>
      <c r="J79" s="238">
        <f>J80+J84+J97</f>
        <v>0</v>
      </c>
      <c r="K79" s="238">
        <f>K80+K84+K97</f>
        <v>0</v>
      </c>
      <c r="L79" s="238">
        <f>L80+L84+L97</f>
        <v>2781358</v>
      </c>
      <c r="M79" s="238">
        <f>M80+M84+M97</f>
        <v>2781358</v>
      </c>
    </row>
    <row r="80" spans="1:13" ht="24.75" customHeight="1">
      <c r="A80" s="233"/>
      <c r="B80" s="256" t="s">
        <v>326</v>
      </c>
      <c r="C80" s="256"/>
      <c r="D80" s="256"/>
      <c r="E80" s="256"/>
      <c r="F80" s="256"/>
      <c r="G80" s="241" t="s">
        <v>327</v>
      </c>
      <c r="H80" s="242" t="s">
        <v>259</v>
      </c>
      <c r="I80" s="243"/>
      <c r="J80" s="244">
        <f>J82</f>
        <v>0</v>
      </c>
      <c r="K80" s="244">
        <f>K82</f>
        <v>0</v>
      </c>
      <c r="L80" s="246">
        <f>L82</f>
        <v>25000</v>
      </c>
      <c r="M80" s="246">
        <f>M82</f>
        <v>25000</v>
      </c>
    </row>
    <row r="81" spans="1:23" s="210" customFormat="1" ht="18" customHeight="1">
      <c r="A81" s="288"/>
      <c r="B81" s="257"/>
      <c r="C81" s="257"/>
      <c r="D81" s="257"/>
      <c r="E81" s="257"/>
      <c r="F81" s="256"/>
      <c r="G81" s="247" t="s">
        <v>260</v>
      </c>
      <c r="H81" s="248" t="s">
        <v>261</v>
      </c>
      <c r="I81" s="249"/>
      <c r="J81" s="250">
        <f>J82</f>
        <v>0</v>
      </c>
      <c r="K81" s="250">
        <f>K82</f>
        <v>0</v>
      </c>
      <c r="L81" s="252">
        <f>L82</f>
        <v>25000</v>
      </c>
      <c r="M81" s="252">
        <f>M82</f>
        <v>25000</v>
      </c>
      <c r="N81" s="214"/>
      <c r="O81" s="215"/>
      <c r="P81" s="215"/>
      <c r="Q81" s="215"/>
      <c r="R81" s="215"/>
      <c r="S81" s="215"/>
      <c r="T81" s="215"/>
      <c r="U81" s="215"/>
      <c r="V81" s="215"/>
      <c r="W81" s="215"/>
    </row>
    <row r="82" spans="1:13" ht="32.25" customHeight="1">
      <c r="A82" s="233"/>
      <c r="B82" s="315" t="s">
        <v>328</v>
      </c>
      <c r="C82" s="315"/>
      <c r="D82" s="315"/>
      <c r="E82" s="315"/>
      <c r="F82" s="315"/>
      <c r="G82" s="253" t="s">
        <v>262</v>
      </c>
      <c r="H82" s="52" t="s">
        <v>263</v>
      </c>
      <c r="I82" s="55"/>
      <c r="J82" s="254">
        <f>J83</f>
        <v>0</v>
      </c>
      <c r="K82" s="265">
        <f>K83</f>
        <v>0</v>
      </c>
      <c r="L82" s="255">
        <f>L83</f>
        <v>25000</v>
      </c>
      <c r="M82" s="255">
        <f>M83</f>
        <v>25000</v>
      </c>
    </row>
    <row r="83" spans="1:13" ht="24" customHeight="1">
      <c r="A83" s="233"/>
      <c r="B83" s="315">
        <v>200</v>
      </c>
      <c r="C83" s="315"/>
      <c r="D83" s="315"/>
      <c r="E83" s="315"/>
      <c r="F83" s="315"/>
      <c r="G83" s="253" t="s">
        <v>96</v>
      </c>
      <c r="H83" s="52"/>
      <c r="I83" s="55">
        <v>200</v>
      </c>
      <c r="J83" s="254">
        <v>0</v>
      </c>
      <c r="K83" s="316">
        <v>0</v>
      </c>
      <c r="L83" s="255">
        <f>'Ведомка 2023'!H157</f>
        <v>25000</v>
      </c>
      <c r="M83" s="255">
        <f>L83</f>
        <v>25000</v>
      </c>
    </row>
    <row r="84" spans="1:13" ht="23.25" customHeight="1">
      <c r="A84" s="233"/>
      <c r="B84" s="274" t="s">
        <v>329</v>
      </c>
      <c r="C84" s="274"/>
      <c r="D84" s="274"/>
      <c r="E84" s="274"/>
      <c r="F84" s="274"/>
      <c r="G84" s="241" t="s">
        <v>330</v>
      </c>
      <c r="H84" s="242" t="s">
        <v>114</v>
      </c>
      <c r="I84" s="243"/>
      <c r="J84" s="244">
        <f>J85+J90</f>
        <v>0</v>
      </c>
      <c r="K84" s="244">
        <f>K85+K90</f>
        <v>0</v>
      </c>
      <c r="L84" s="244">
        <f>L85+L90</f>
        <v>2387158</v>
      </c>
      <c r="M84" s="244">
        <f>M85+M90</f>
        <v>2387158</v>
      </c>
    </row>
    <row r="85" spans="1:13" ht="41.25" customHeight="1">
      <c r="A85" s="233"/>
      <c r="B85" s="273"/>
      <c r="C85" s="273"/>
      <c r="D85" s="273"/>
      <c r="E85" s="273"/>
      <c r="F85" s="274"/>
      <c r="G85" s="258" t="s">
        <v>115</v>
      </c>
      <c r="H85" s="84" t="s">
        <v>116</v>
      </c>
      <c r="I85" s="259"/>
      <c r="J85" s="260"/>
      <c r="K85" s="260"/>
      <c r="L85" s="262">
        <f>L86+L88</f>
        <v>481800</v>
      </c>
      <c r="M85" s="262">
        <f>M86+M88</f>
        <v>481800</v>
      </c>
    </row>
    <row r="86" spans="1:13" ht="32.25" customHeight="1">
      <c r="A86" s="233"/>
      <c r="B86" s="273"/>
      <c r="C86" s="273"/>
      <c r="D86" s="273"/>
      <c r="E86" s="273"/>
      <c r="F86" s="274"/>
      <c r="G86" s="253" t="s">
        <v>331</v>
      </c>
      <c r="H86" s="52" t="s">
        <v>118</v>
      </c>
      <c r="I86" s="55"/>
      <c r="J86" s="254"/>
      <c r="K86" s="254"/>
      <c r="L86" s="255">
        <f>L87</f>
        <v>350000</v>
      </c>
      <c r="M86" s="255">
        <f>M87</f>
        <v>350000</v>
      </c>
    </row>
    <row r="87" spans="1:13" ht="24" customHeight="1">
      <c r="A87" s="233"/>
      <c r="B87" s="273"/>
      <c r="C87" s="273"/>
      <c r="D87" s="273"/>
      <c r="E87" s="273"/>
      <c r="F87" s="274"/>
      <c r="G87" s="253" t="s">
        <v>96</v>
      </c>
      <c r="H87" s="52"/>
      <c r="I87" s="55">
        <v>200</v>
      </c>
      <c r="J87" s="260"/>
      <c r="K87" s="260"/>
      <c r="L87" s="262">
        <f>'Ведомка 2023'!H38</f>
        <v>350000</v>
      </c>
      <c r="M87" s="262">
        <f>L87</f>
        <v>350000</v>
      </c>
    </row>
    <row r="88" spans="1:13" ht="24" customHeight="1">
      <c r="A88" s="233"/>
      <c r="B88" s="273"/>
      <c r="C88" s="273"/>
      <c r="D88" s="273"/>
      <c r="E88" s="273"/>
      <c r="F88" s="274"/>
      <c r="G88" s="253" t="s">
        <v>119</v>
      </c>
      <c r="H88" s="52" t="s">
        <v>120</v>
      </c>
      <c r="I88" s="55"/>
      <c r="J88" s="260"/>
      <c r="K88" s="260"/>
      <c r="L88" s="262">
        <f>L89</f>
        <v>131800</v>
      </c>
      <c r="M88" s="262">
        <f>M89</f>
        <v>131800</v>
      </c>
    </row>
    <row r="89" spans="1:13" ht="24" customHeight="1">
      <c r="A89" s="233"/>
      <c r="B89" s="273"/>
      <c r="C89" s="273"/>
      <c r="D89" s="273"/>
      <c r="E89" s="273"/>
      <c r="F89" s="274"/>
      <c r="G89" s="253" t="s">
        <v>96</v>
      </c>
      <c r="H89" s="52"/>
      <c r="I89" s="55">
        <v>200</v>
      </c>
      <c r="J89" s="260"/>
      <c r="K89" s="260"/>
      <c r="L89" s="262">
        <f>'Ведомка 2023'!H40</f>
        <v>131800</v>
      </c>
      <c r="M89" s="262">
        <f>L89</f>
        <v>131800</v>
      </c>
    </row>
    <row r="90" spans="1:28" s="278" customFormat="1" ht="35.25" customHeight="1">
      <c r="A90" s="272"/>
      <c r="B90" s="257"/>
      <c r="C90" s="257"/>
      <c r="D90" s="257"/>
      <c r="E90" s="257"/>
      <c r="F90" s="256"/>
      <c r="G90" s="258" t="s">
        <v>332</v>
      </c>
      <c r="H90" s="84" t="s">
        <v>121</v>
      </c>
      <c r="I90" s="259"/>
      <c r="J90" s="260">
        <f>J91+J93</f>
        <v>0</v>
      </c>
      <c r="K90" s="260">
        <f>K91+K93</f>
        <v>0</v>
      </c>
      <c r="L90" s="260">
        <f>L91+L93+L95</f>
        <v>1905358</v>
      </c>
      <c r="M90" s="260">
        <f>M91+M93+M95</f>
        <v>1905358</v>
      </c>
      <c r="N90" s="275"/>
      <c r="O90" s="276"/>
      <c r="P90" s="276"/>
      <c r="Q90" s="276"/>
      <c r="R90" s="276"/>
      <c r="S90" s="276"/>
      <c r="T90" s="276"/>
      <c r="U90" s="276"/>
      <c r="V90" s="276"/>
      <c r="W90" s="276"/>
      <c r="X90" s="277"/>
      <c r="Y90" s="277"/>
      <c r="Z90" s="277"/>
      <c r="AA90" s="277"/>
      <c r="AB90" s="277"/>
    </row>
    <row r="91" spans="1:13" ht="28.5" customHeight="1">
      <c r="A91" s="233"/>
      <c r="B91" s="263"/>
      <c r="C91" s="263"/>
      <c r="D91" s="263"/>
      <c r="E91" s="263"/>
      <c r="F91" s="264"/>
      <c r="G91" s="253" t="s">
        <v>268</v>
      </c>
      <c r="H91" s="52" t="s">
        <v>269</v>
      </c>
      <c r="I91" s="55"/>
      <c r="J91" s="254"/>
      <c r="K91" s="265"/>
      <c r="L91" s="255">
        <f>L92</f>
        <v>1683358</v>
      </c>
      <c r="M91" s="255">
        <f>M92</f>
        <v>1683358</v>
      </c>
    </row>
    <row r="92" spans="1:13" ht="15.75">
      <c r="A92" s="233"/>
      <c r="B92" s="263"/>
      <c r="C92" s="263"/>
      <c r="D92" s="263"/>
      <c r="E92" s="263"/>
      <c r="F92" s="264"/>
      <c r="G92" s="253" t="s">
        <v>102</v>
      </c>
      <c r="H92" s="52"/>
      <c r="I92" s="55">
        <v>500</v>
      </c>
      <c r="J92" s="254"/>
      <c r="K92" s="265"/>
      <c r="L92" s="255">
        <f>'Ведомка 2023'!H163</f>
        <v>1683358</v>
      </c>
      <c r="M92" s="255">
        <f>L92</f>
        <v>1683358</v>
      </c>
    </row>
    <row r="93" spans="1:13" ht="33.75">
      <c r="A93" s="233"/>
      <c r="B93" s="263"/>
      <c r="C93" s="263"/>
      <c r="D93" s="263"/>
      <c r="E93" s="263"/>
      <c r="F93" s="264"/>
      <c r="G93" s="253" t="s">
        <v>122</v>
      </c>
      <c r="H93" s="52" t="s">
        <v>123</v>
      </c>
      <c r="I93" s="55"/>
      <c r="J93" s="254"/>
      <c r="K93" s="265"/>
      <c r="L93" s="255">
        <f>L94</f>
        <v>42000</v>
      </c>
      <c r="M93" s="255">
        <f>M94</f>
        <v>42000</v>
      </c>
    </row>
    <row r="94" spans="1:13" ht="20.25" customHeight="1">
      <c r="A94" s="233"/>
      <c r="B94" s="263"/>
      <c r="C94" s="263"/>
      <c r="D94" s="263"/>
      <c r="E94" s="263"/>
      <c r="F94" s="264"/>
      <c r="G94" s="253" t="s">
        <v>97</v>
      </c>
      <c r="H94" s="52"/>
      <c r="I94" s="55">
        <v>800</v>
      </c>
      <c r="J94" s="254"/>
      <c r="K94" s="265"/>
      <c r="L94" s="255">
        <f>'Ведомка 2023'!H43</f>
        <v>42000</v>
      </c>
      <c r="M94" s="255">
        <f>L94</f>
        <v>42000</v>
      </c>
    </row>
    <row r="95" spans="1:13" ht="36" customHeight="1">
      <c r="A95" s="233"/>
      <c r="B95" s="263"/>
      <c r="C95" s="263"/>
      <c r="D95" s="263"/>
      <c r="E95" s="263"/>
      <c r="F95" s="264"/>
      <c r="G95" s="253" t="s">
        <v>333</v>
      </c>
      <c r="H95" s="52" t="s">
        <v>125</v>
      </c>
      <c r="I95" s="55"/>
      <c r="J95" s="254"/>
      <c r="K95" s="265"/>
      <c r="L95" s="255">
        <f>L96</f>
        <v>180000</v>
      </c>
      <c r="M95" s="255">
        <f>M96</f>
        <v>180000</v>
      </c>
    </row>
    <row r="96" spans="1:13" ht="24" customHeight="1">
      <c r="A96" s="233"/>
      <c r="B96" s="263"/>
      <c r="C96" s="263"/>
      <c r="D96" s="263"/>
      <c r="E96" s="263"/>
      <c r="F96" s="264"/>
      <c r="G96" s="253" t="s">
        <v>96</v>
      </c>
      <c r="H96" s="52"/>
      <c r="I96" s="55">
        <v>200</v>
      </c>
      <c r="J96" s="254"/>
      <c r="K96" s="265"/>
      <c r="L96" s="255">
        <f>'Ведомка 2023'!H45</f>
        <v>180000</v>
      </c>
      <c r="M96" s="255">
        <f>L96</f>
        <v>180000</v>
      </c>
    </row>
    <row r="97" spans="1:13" ht="28.5" customHeight="1">
      <c r="A97" s="233"/>
      <c r="B97" s="263"/>
      <c r="C97" s="263"/>
      <c r="D97" s="263"/>
      <c r="E97" s="263"/>
      <c r="F97" s="264"/>
      <c r="G97" s="241" t="s">
        <v>334</v>
      </c>
      <c r="H97" s="317" t="s">
        <v>127</v>
      </c>
      <c r="I97" s="241"/>
      <c r="J97" s="241"/>
      <c r="K97" s="241"/>
      <c r="L97" s="318">
        <f>L98</f>
        <v>369200</v>
      </c>
      <c r="M97" s="318">
        <f>M98</f>
        <v>369200</v>
      </c>
    </row>
    <row r="98" spans="1:13" ht="45" customHeight="1">
      <c r="A98" s="233"/>
      <c r="B98" s="263"/>
      <c r="C98" s="263"/>
      <c r="D98" s="263"/>
      <c r="E98" s="263"/>
      <c r="F98" s="264"/>
      <c r="G98" s="319" t="s">
        <v>128</v>
      </c>
      <c r="H98" s="320" t="s">
        <v>129</v>
      </c>
      <c r="I98" s="321"/>
      <c r="J98" s="322"/>
      <c r="K98" s="323"/>
      <c r="L98" s="324">
        <f>L99</f>
        <v>369200</v>
      </c>
      <c r="M98" s="324">
        <f>M99</f>
        <v>369200</v>
      </c>
    </row>
    <row r="99" spans="1:13" ht="36.75" customHeight="1">
      <c r="A99" s="233"/>
      <c r="B99" s="263"/>
      <c r="C99" s="263"/>
      <c r="D99" s="263"/>
      <c r="E99" s="263"/>
      <c r="F99" s="264"/>
      <c r="G99" s="325" t="s">
        <v>130</v>
      </c>
      <c r="H99" s="52" t="s">
        <v>131</v>
      </c>
      <c r="I99" s="55"/>
      <c r="J99" s="254"/>
      <c r="K99" s="265"/>
      <c r="L99" s="255">
        <f>L100</f>
        <v>369200</v>
      </c>
      <c r="M99" s="255">
        <f>M100</f>
        <v>369200</v>
      </c>
    </row>
    <row r="100" spans="1:13" ht="24" customHeight="1">
      <c r="A100" s="233"/>
      <c r="B100" s="263"/>
      <c r="C100" s="263"/>
      <c r="D100" s="263"/>
      <c r="E100" s="263"/>
      <c r="F100" s="264"/>
      <c r="G100" s="253" t="s">
        <v>96</v>
      </c>
      <c r="H100" s="52"/>
      <c r="I100" s="55">
        <v>200</v>
      </c>
      <c r="J100" s="254"/>
      <c r="K100" s="265"/>
      <c r="L100" s="255">
        <f>'Ведомка 2023'!H50</f>
        <v>369200</v>
      </c>
      <c r="M100" s="255">
        <f>L100</f>
        <v>369200</v>
      </c>
    </row>
    <row r="101" spans="1:13" ht="21" customHeight="1">
      <c r="A101" s="233"/>
      <c r="B101" s="234" t="s">
        <v>335</v>
      </c>
      <c r="C101" s="234"/>
      <c r="D101" s="234"/>
      <c r="E101" s="234"/>
      <c r="F101" s="234"/>
      <c r="G101" s="235" t="s">
        <v>175</v>
      </c>
      <c r="H101" s="236" t="s">
        <v>176</v>
      </c>
      <c r="I101" s="237"/>
      <c r="J101" s="238">
        <f>J102</f>
        <v>0</v>
      </c>
      <c r="K101" s="238">
        <f>K102</f>
        <v>10014685</v>
      </c>
      <c r="L101" s="239">
        <f>L102</f>
        <v>4370293.57</v>
      </c>
      <c r="M101" s="239">
        <f>K101+L101</f>
        <v>14384978.57</v>
      </c>
    </row>
    <row r="102" spans="1:13" ht="36.75" customHeight="1">
      <c r="A102" s="233"/>
      <c r="B102" s="256" t="s">
        <v>336</v>
      </c>
      <c r="C102" s="256"/>
      <c r="D102" s="256"/>
      <c r="E102" s="256"/>
      <c r="F102" s="256"/>
      <c r="G102" s="241" t="s">
        <v>177</v>
      </c>
      <c r="H102" s="242" t="s">
        <v>178</v>
      </c>
      <c r="I102" s="243"/>
      <c r="J102" s="244">
        <f>J103</f>
        <v>0</v>
      </c>
      <c r="K102" s="244">
        <f>K103</f>
        <v>10014685</v>
      </c>
      <c r="L102" s="246">
        <f>L103</f>
        <v>4370293.57</v>
      </c>
      <c r="M102" s="246">
        <f>M103</f>
        <v>14384978.57</v>
      </c>
    </row>
    <row r="103" spans="1:13" ht="41.25" customHeight="1">
      <c r="A103" s="233"/>
      <c r="B103" s="273"/>
      <c r="C103" s="273"/>
      <c r="D103" s="273"/>
      <c r="E103" s="273"/>
      <c r="F103" s="274"/>
      <c r="G103" s="326" t="s">
        <v>179</v>
      </c>
      <c r="H103" s="327" t="s">
        <v>180</v>
      </c>
      <c r="I103" s="328"/>
      <c r="J103" s="329">
        <f>J104</f>
        <v>0</v>
      </c>
      <c r="K103" s="329">
        <f>K110+K104+K114</f>
        <v>10014685</v>
      </c>
      <c r="L103" s="330">
        <f>L104+L106+L108+L110+L112+L114</f>
        <v>4370293.57</v>
      </c>
      <c r="M103" s="330">
        <f>M104+M106+M108+M110+M112+M114</f>
        <v>14384978.57</v>
      </c>
    </row>
    <row r="104" spans="1:13" ht="45" customHeight="1">
      <c r="A104" s="233"/>
      <c r="B104" s="264" t="s">
        <v>337</v>
      </c>
      <c r="C104" s="264"/>
      <c r="D104" s="264"/>
      <c r="E104" s="264"/>
      <c r="F104" s="264"/>
      <c r="G104" s="253" t="s">
        <v>338</v>
      </c>
      <c r="H104" s="52" t="s">
        <v>182</v>
      </c>
      <c r="I104" s="55"/>
      <c r="J104" s="254">
        <f>J105</f>
        <v>0</v>
      </c>
      <c r="K104" s="254">
        <f>K105</f>
        <v>0</v>
      </c>
      <c r="L104" s="255">
        <f>L105</f>
        <v>1577039</v>
      </c>
      <c r="M104" s="255">
        <f>J104+K104+L104</f>
        <v>1577039</v>
      </c>
    </row>
    <row r="105" spans="1:13" ht="24" customHeight="1">
      <c r="A105" s="233"/>
      <c r="B105" s="263"/>
      <c r="C105" s="263"/>
      <c r="D105" s="263"/>
      <c r="E105" s="263"/>
      <c r="F105" s="264"/>
      <c r="G105" s="253" t="s">
        <v>96</v>
      </c>
      <c r="H105" s="52"/>
      <c r="I105" s="55">
        <v>200</v>
      </c>
      <c r="J105" s="254">
        <v>0</v>
      </c>
      <c r="K105" s="265">
        <v>0</v>
      </c>
      <c r="L105" s="331">
        <f>'Ведомка 2023'!H84</f>
        <v>1577039</v>
      </c>
      <c r="M105" s="255">
        <f>L105+K105</f>
        <v>1577039</v>
      </c>
    </row>
    <row r="106" spans="1:13" ht="18" customHeight="1">
      <c r="A106" s="233"/>
      <c r="B106" s="263"/>
      <c r="C106" s="263"/>
      <c r="D106" s="263"/>
      <c r="E106" s="263"/>
      <c r="F106" s="264"/>
      <c r="G106" s="253" t="s">
        <v>183</v>
      </c>
      <c r="H106" s="52" t="s">
        <v>184</v>
      </c>
      <c r="I106" s="55"/>
      <c r="J106" s="254"/>
      <c r="K106" s="265"/>
      <c r="L106" s="331">
        <f>L107</f>
        <v>2142673.57</v>
      </c>
      <c r="M106" s="255">
        <f>M107</f>
        <v>2142673.57</v>
      </c>
    </row>
    <row r="107" spans="1:13" ht="24" customHeight="1">
      <c r="A107" s="233"/>
      <c r="B107" s="263"/>
      <c r="C107" s="263"/>
      <c r="D107" s="263"/>
      <c r="E107" s="263"/>
      <c r="F107" s="264"/>
      <c r="G107" s="253" t="s">
        <v>96</v>
      </c>
      <c r="H107" s="52"/>
      <c r="I107" s="55">
        <v>200</v>
      </c>
      <c r="J107" s="254"/>
      <c r="K107" s="265"/>
      <c r="L107" s="331">
        <f>'Ведомка 2023'!H87</f>
        <v>2142673.57</v>
      </c>
      <c r="M107" s="255">
        <f>L107</f>
        <v>2142673.57</v>
      </c>
    </row>
    <row r="108" spans="1:13" ht="24" customHeight="1">
      <c r="A108" s="233"/>
      <c r="B108" s="263"/>
      <c r="C108" s="263"/>
      <c r="D108" s="263"/>
      <c r="E108" s="263"/>
      <c r="F108" s="264"/>
      <c r="G108" s="253" t="s">
        <v>185</v>
      </c>
      <c r="H108" s="52" t="s">
        <v>186</v>
      </c>
      <c r="I108" s="55"/>
      <c r="J108" s="254"/>
      <c r="K108" s="265"/>
      <c r="L108" s="331">
        <f>L109</f>
        <v>277312</v>
      </c>
      <c r="M108" s="255">
        <f>M109</f>
        <v>277312</v>
      </c>
    </row>
    <row r="109" spans="1:13" ht="24" customHeight="1">
      <c r="A109" s="233"/>
      <c r="B109" s="263"/>
      <c r="C109" s="263"/>
      <c r="D109" s="263"/>
      <c r="E109" s="263"/>
      <c r="F109" s="264"/>
      <c r="G109" s="253" t="s">
        <v>96</v>
      </c>
      <c r="H109" s="52"/>
      <c r="I109" s="55">
        <v>200</v>
      </c>
      <c r="J109" s="254"/>
      <c r="K109" s="265"/>
      <c r="L109" s="331">
        <f>'Ведомка 2023'!H89</f>
        <v>277312</v>
      </c>
      <c r="M109" s="255">
        <f>L109</f>
        <v>277312</v>
      </c>
    </row>
    <row r="110" spans="1:13" ht="15.75">
      <c r="A110" s="233"/>
      <c r="B110" s="263"/>
      <c r="C110" s="263"/>
      <c r="D110" s="263"/>
      <c r="E110" s="263"/>
      <c r="F110" s="264"/>
      <c r="G110" s="253" t="s">
        <v>183</v>
      </c>
      <c r="H110" s="52" t="s">
        <v>187</v>
      </c>
      <c r="I110" s="55"/>
      <c r="J110" s="254"/>
      <c r="K110" s="265">
        <f>K111</f>
        <v>4268780</v>
      </c>
      <c r="L110" s="331">
        <f>L111</f>
        <v>0</v>
      </c>
      <c r="M110" s="255">
        <f>K110</f>
        <v>4268780</v>
      </c>
    </row>
    <row r="111" spans="1:13" ht="26.25" customHeight="1">
      <c r="A111" s="233"/>
      <c r="B111" s="263"/>
      <c r="C111" s="263"/>
      <c r="D111" s="263"/>
      <c r="E111" s="263"/>
      <c r="F111" s="264"/>
      <c r="G111" s="253" t="s">
        <v>96</v>
      </c>
      <c r="H111" s="52"/>
      <c r="I111" s="55">
        <v>200</v>
      </c>
      <c r="J111" s="254"/>
      <c r="K111" s="265">
        <f>'Ведомка 2023'!G91</f>
        <v>4268780</v>
      </c>
      <c r="L111" s="331"/>
      <c r="M111" s="255">
        <f>K111</f>
        <v>4268780</v>
      </c>
    </row>
    <row r="112" spans="1:13" ht="48.75" customHeight="1">
      <c r="A112" s="233"/>
      <c r="B112" s="263"/>
      <c r="C112" s="263"/>
      <c r="D112" s="263"/>
      <c r="E112" s="263"/>
      <c r="F112" s="264"/>
      <c r="G112" s="253" t="s">
        <v>190</v>
      </c>
      <c r="H112" s="52" t="s">
        <v>191</v>
      </c>
      <c r="I112" s="55"/>
      <c r="J112" s="254"/>
      <c r="K112" s="265">
        <f>K113</f>
        <v>0</v>
      </c>
      <c r="L112" s="331">
        <f>L113</f>
        <v>373269</v>
      </c>
      <c r="M112" s="255">
        <f>L112</f>
        <v>373269</v>
      </c>
    </row>
    <row r="113" spans="1:13" ht="26.25" customHeight="1">
      <c r="A113" s="233"/>
      <c r="B113" s="263"/>
      <c r="C113" s="263"/>
      <c r="D113" s="263"/>
      <c r="E113" s="263"/>
      <c r="F113" s="264"/>
      <c r="G113" s="253" t="s">
        <v>96</v>
      </c>
      <c r="H113" s="52"/>
      <c r="I113" s="55">
        <v>200</v>
      </c>
      <c r="J113" s="254"/>
      <c r="K113" s="265"/>
      <c r="L113" s="331">
        <f>'Ведомка 2023'!H95</f>
        <v>373269</v>
      </c>
      <c r="M113" s="255">
        <f>L113</f>
        <v>373269</v>
      </c>
    </row>
    <row r="114" spans="1:13" ht="44.25" customHeight="1">
      <c r="A114" s="233"/>
      <c r="B114" s="263"/>
      <c r="C114" s="263"/>
      <c r="D114" s="263"/>
      <c r="E114" s="263"/>
      <c r="F114" s="264"/>
      <c r="G114" s="253" t="s">
        <v>339</v>
      </c>
      <c r="H114" s="52" t="s">
        <v>189</v>
      </c>
      <c r="I114" s="55"/>
      <c r="J114" s="254"/>
      <c r="K114" s="265">
        <f>K115</f>
        <v>5745905</v>
      </c>
      <c r="L114" s="331"/>
      <c r="M114" s="255">
        <f>K114</f>
        <v>5745905</v>
      </c>
    </row>
    <row r="115" spans="1:13" ht="26.25" customHeight="1">
      <c r="A115" s="233"/>
      <c r="B115" s="263"/>
      <c r="C115" s="263"/>
      <c r="D115" s="263"/>
      <c r="E115" s="263"/>
      <c r="F115" s="264"/>
      <c r="G115" s="253" t="s">
        <v>96</v>
      </c>
      <c r="H115" s="52"/>
      <c r="I115" s="55">
        <v>200</v>
      </c>
      <c r="J115" s="254"/>
      <c r="K115" s="265">
        <f>'Ведомка 2023'!G93</f>
        <v>5745905</v>
      </c>
      <c r="L115" s="331"/>
      <c r="M115" s="255">
        <f>K115</f>
        <v>5745905</v>
      </c>
    </row>
    <row r="116" spans="1:13" ht="15.75" customHeight="1">
      <c r="A116" s="233"/>
      <c r="B116" s="234" t="s">
        <v>340</v>
      </c>
      <c r="C116" s="234"/>
      <c r="D116" s="234"/>
      <c r="E116" s="234"/>
      <c r="F116" s="234"/>
      <c r="G116" s="235" t="s">
        <v>87</v>
      </c>
      <c r="H116" s="236" t="s">
        <v>88</v>
      </c>
      <c r="I116" s="237"/>
      <c r="J116" s="238">
        <f>J117+J119+J123+J127+J131+J133</f>
        <v>293942</v>
      </c>
      <c r="K116" s="238">
        <f>K117+K119+K123+K127+K131+K133</f>
        <v>0</v>
      </c>
      <c r="L116" s="238">
        <f>L117+L119+L123+L125+L127+L129+L131+L133</f>
        <v>9887986.85</v>
      </c>
      <c r="M116" s="238">
        <f>M117+M119+M123+M125+M127+M129+M131+M133</f>
        <v>10181928.85</v>
      </c>
    </row>
    <row r="117" spans="1:13" ht="15.75" customHeight="1">
      <c r="A117" s="233"/>
      <c r="B117" s="315" t="s">
        <v>341</v>
      </c>
      <c r="C117" s="315"/>
      <c r="D117" s="315"/>
      <c r="E117" s="315"/>
      <c r="F117" s="315"/>
      <c r="G117" s="253" t="s">
        <v>89</v>
      </c>
      <c r="H117" s="52" t="s">
        <v>90</v>
      </c>
      <c r="I117" s="55"/>
      <c r="J117" s="254">
        <f>J118</f>
        <v>0</v>
      </c>
      <c r="K117" s="254">
        <f>K118</f>
        <v>0</v>
      </c>
      <c r="L117" s="255">
        <f>L118</f>
        <v>2489746.9</v>
      </c>
      <c r="M117" s="255">
        <f>J117+K117+L117</f>
        <v>2489746.9</v>
      </c>
    </row>
    <row r="118" spans="1:13" ht="46.5" customHeight="1">
      <c r="A118" s="233"/>
      <c r="B118" s="332">
        <v>500</v>
      </c>
      <c r="C118" s="332"/>
      <c r="D118" s="332"/>
      <c r="E118" s="332"/>
      <c r="F118" s="332"/>
      <c r="G118" s="253" t="s">
        <v>95</v>
      </c>
      <c r="H118" s="52"/>
      <c r="I118" s="55">
        <v>100</v>
      </c>
      <c r="J118" s="254">
        <v>0</v>
      </c>
      <c r="K118" s="316">
        <v>0</v>
      </c>
      <c r="L118" s="255">
        <f>'Ведомка 2023'!H16</f>
        <v>2489746.9</v>
      </c>
      <c r="M118" s="255">
        <f>L118</f>
        <v>2489746.9</v>
      </c>
    </row>
    <row r="119" spans="1:13" ht="15.75" customHeight="1">
      <c r="A119" s="233"/>
      <c r="B119" s="264" t="s">
        <v>342</v>
      </c>
      <c r="C119" s="264"/>
      <c r="D119" s="264"/>
      <c r="E119" s="264"/>
      <c r="F119" s="264"/>
      <c r="G119" s="253" t="s">
        <v>93</v>
      </c>
      <c r="H119" s="52" t="s">
        <v>94</v>
      </c>
      <c r="I119" s="55"/>
      <c r="J119" s="254">
        <f>J120+J121</f>
        <v>0</v>
      </c>
      <c r="K119" s="265">
        <f>K120</f>
        <v>0</v>
      </c>
      <c r="L119" s="255">
        <f>L120+L121+L122</f>
        <v>6965801.95</v>
      </c>
      <c r="M119" s="255">
        <f>M120+M121+M122</f>
        <v>6965801.95</v>
      </c>
    </row>
    <row r="120" spans="1:13" ht="56.25" customHeight="1">
      <c r="A120" s="233"/>
      <c r="B120" s="315">
        <v>100</v>
      </c>
      <c r="C120" s="315"/>
      <c r="D120" s="315"/>
      <c r="E120" s="315"/>
      <c r="F120" s="315"/>
      <c r="G120" s="253" t="s">
        <v>95</v>
      </c>
      <c r="H120" s="52"/>
      <c r="I120" s="55">
        <v>100</v>
      </c>
      <c r="J120" s="254">
        <v>0</v>
      </c>
      <c r="K120" s="265">
        <v>0</v>
      </c>
      <c r="L120" s="331">
        <f>'Ведомка 2023'!H20</f>
        <v>6912153.95</v>
      </c>
      <c r="M120" s="255">
        <f>L120</f>
        <v>6912153.95</v>
      </c>
    </row>
    <row r="121" spans="1:13" ht="22.5">
      <c r="A121" s="233"/>
      <c r="B121" s="263"/>
      <c r="C121" s="263"/>
      <c r="D121" s="263"/>
      <c r="E121" s="263"/>
      <c r="F121" s="264"/>
      <c r="G121" s="253" t="s">
        <v>96</v>
      </c>
      <c r="H121" s="52"/>
      <c r="I121" s="55">
        <v>200</v>
      </c>
      <c r="J121" s="254">
        <v>0</v>
      </c>
      <c r="K121" s="265">
        <v>0</v>
      </c>
      <c r="L121" s="331">
        <f>'Ведомка 2023'!H21</f>
        <v>50000</v>
      </c>
      <c r="M121" s="255">
        <f>L121</f>
        <v>50000</v>
      </c>
    </row>
    <row r="122" spans="1:13" ht="15.75">
      <c r="A122" s="233"/>
      <c r="B122" s="263"/>
      <c r="C122" s="263"/>
      <c r="D122" s="263"/>
      <c r="E122" s="263"/>
      <c r="F122" s="264"/>
      <c r="G122" s="253" t="s">
        <v>97</v>
      </c>
      <c r="H122" s="52"/>
      <c r="I122" s="55">
        <v>800</v>
      </c>
      <c r="J122" s="254"/>
      <c r="K122" s="265"/>
      <c r="L122" s="331">
        <f>'Ведомка 2023'!H22</f>
        <v>3648</v>
      </c>
      <c r="M122" s="255">
        <f>L122</f>
        <v>3648</v>
      </c>
    </row>
    <row r="123" spans="1:13" ht="48" customHeight="1">
      <c r="A123" s="233"/>
      <c r="B123" s="264" t="s">
        <v>343</v>
      </c>
      <c r="C123" s="264"/>
      <c r="D123" s="264"/>
      <c r="E123" s="264"/>
      <c r="F123" s="264"/>
      <c r="G123" s="253" t="s">
        <v>100</v>
      </c>
      <c r="H123" s="52" t="s">
        <v>101</v>
      </c>
      <c r="I123" s="55"/>
      <c r="J123" s="254">
        <f>J124</f>
        <v>0</v>
      </c>
      <c r="K123" s="254">
        <f>K124</f>
        <v>0</v>
      </c>
      <c r="L123" s="255">
        <f>L124</f>
        <v>43000</v>
      </c>
      <c r="M123" s="255">
        <f>M124</f>
        <v>43000</v>
      </c>
    </row>
    <row r="124" spans="1:13" ht="15.75" customHeight="1">
      <c r="A124" s="233"/>
      <c r="B124" s="315">
        <v>100</v>
      </c>
      <c r="C124" s="315"/>
      <c r="D124" s="315"/>
      <c r="E124" s="315"/>
      <c r="F124" s="315"/>
      <c r="G124" s="253" t="s">
        <v>102</v>
      </c>
      <c r="H124" s="52"/>
      <c r="I124" s="55">
        <v>500</v>
      </c>
      <c r="J124" s="254"/>
      <c r="K124" s="265"/>
      <c r="L124" s="331">
        <f>'Ведомка 2023'!H26</f>
        <v>43000</v>
      </c>
      <c r="M124" s="255">
        <f>L124</f>
        <v>43000</v>
      </c>
    </row>
    <row r="125" spans="1:13" ht="39.75" customHeight="1">
      <c r="A125" s="233"/>
      <c r="B125" s="263"/>
      <c r="C125" s="263"/>
      <c r="D125" s="263"/>
      <c r="E125" s="263"/>
      <c r="F125" s="264"/>
      <c r="G125" s="253" t="s">
        <v>103</v>
      </c>
      <c r="H125" s="52" t="s">
        <v>104</v>
      </c>
      <c r="I125" s="55"/>
      <c r="J125" s="254"/>
      <c r="K125" s="265"/>
      <c r="L125" s="331">
        <f>L126</f>
        <v>133260</v>
      </c>
      <c r="M125" s="255">
        <f>J125+K125+L125</f>
        <v>133260</v>
      </c>
    </row>
    <row r="126" spans="1:13" ht="15.75">
      <c r="A126" s="233"/>
      <c r="B126" s="263"/>
      <c r="C126" s="263"/>
      <c r="D126" s="263"/>
      <c r="E126" s="263"/>
      <c r="F126" s="264"/>
      <c r="G126" s="253" t="s">
        <v>102</v>
      </c>
      <c r="H126" s="52"/>
      <c r="I126" s="55">
        <v>500</v>
      </c>
      <c r="J126" s="254"/>
      <c r="K126" s="265"/>
      <c r="L126" s="331">
        <f>'Ведомка 2023'!H28</f>
        <v>133260</v>
      </c>
      <c r="M126" s="255">
        <f>L126</f>
        <v>133260</v>
      </c>
    </row>
    <row r="127" spans="1:13" ht="33.75" customHeight="1">
      <c r="A127" s="233"/>
      <c r="B127" s="264" t="s">
        <v>344</v>
      </c>
      <c r="C127" s="264"/>
      <c r="D127" s="264"/>
      <c r="E127" s="264"/>
      <c r="F127" s="264"/>
      <c r="G127" s="253" t="s">
        <v>107</v>
      </c>
      <c r="H127" s="52" t="s">
        <v>108</v>
      </c>
      <c r="I127" s="55"/>
      <c r="J127" s="254">
        <f>J128</f>
        <v>0</v>
      </c>
      <c r="K127" s="254">
        <f>K128</f>
        <v>0</v>
      </c>
      <c r="L127" s="255">
        <f>L128</f>
        <v>100000</v>
      </c>
      <c r="M127" s="255">
        <f>M128</f>
        <v>100000</v>
      </c>
    </row>
    <row r="128" spans="1:13" ht="15.75">
      <c r="A128" s="233"/>
      <c r="B128" s="263"/>
      <c r="C128" s="263"/>
      <c r="D128" s="263"/>
      <c r="E128" s="263"/>
      <c r="F128" s="264"/>
      <c r="G128" s="253" t="s">
        <v>97</v>
      </c>
      <c r="H128" s="52"/>
      <c r="I128" s="55">
        <v>800</v>
      </c>
      <c r="J128" s="254">
        <v>0</v>
      </c>
      <c r="K128" s="265">
        <v>0</v>
      </c>
      <c r="L128" s="331">
        <f>'Ведомка 2023'!H32</f>
        <v>100000</v>
      </c>
      <c r="M128" s="255">
        <f>L128</f>
        <v>100000</v>
      </c>
    </row>
    <row r="129" spans="1:13" ht="33.75">
      <c r="A129" s="233"/>
      <c r="B129" s="263"/>
      <c r="C129" s="263"/>
      <c r="D129" s="263"/>
      <c r="E129" s="263"/>
      <c r="F129" s="264"/>
      <c r="G129" s="253" t="s">
        <v>272</v>
      </c>
      <c r="H129" s="52" t="s">
        <v>273</v>
      </c>
      <c r="I129" s="55"/>
      <c r="J129" s="254"/>
      <c r="K129" s="265"/>
      <c r="L129" s="331">
        <f>L130</f>
        <v>146178</v>
      </c>
      <c r="M129" s="331">
        <f>M130</f>
        <v>146178</v>
      </c>
    </row>
    <row r="130" spans="1:13" ht="15.75">
      <c r="A130" s="233"/>
      <c r="B130" s="263"/>
      <c r="C130" s="263"/>
      <c r="D130" s="263"/>
      <c r="E130" s="263"/>
      <c r="F130" s="264"/>
      <c r="G130" s="253" t="s">
        <v>274</v>
      </c>
      <c r="H130" s="52"/>
      <c r="I130" s="55">
        <v>300</v>
      </c>
      <c r="J130" s="254"/>
      <c r="K130" s="265"/>
      <c r="L130" s="331">
        <f>'Ведомка 2023'!H167</f>
        <v>146178</v>
      </c>
      <c r="M130" s="255">
        <f>L130</f>
        <v>146178</v>
      </c>
    </row>
    <row r="131" spans="1:13" ht="15.75">
      <c r="A131" s="233"/>
      <c r="B131" s="263"/>
      <c r="C131" s="263"/>
      <c r="D131" s="263"/>
      <c r="E131" s="263"/>
      <c r="F131" s="264"/>
      <c r="G131" s="253" t="s">
        <v>283</v>
      </c>
      <c r="H131" s="52" t="s">
        <v>284</v>
      </c>
      <c r="I131" s="55"/>
      <c r="J131" s="254">
        <v>0</v>
      </c>
      <c r="K131" s="265">
        <v>0</v>
      </c>
      <c r="L131" s="331">
        <f>L132</f>
        <v>10000</v>
      </c>
      <c r="M131" s="331">
        <f>M132</f>
        <v>10000</v>
      </c>
    </row>
    <row r="132" spans="1:13" ht="15.75">
      <c r="A132" s="233"/>
      <c r="B132" s="263"/>
      <c r="C132" s="263"/>
      <c r="D132" s="263"/>
      <c r="E132" s="263"/>
      <c r="F132" s="264"/>
      <c r="G132" s="253" t="s">
        <v>274</v>
      </c>
      <c r="H132" s="52"/>
      <c r="I132" s="55">
        <v>300</v>
      </c>
      <c r="J132" s="254">
        <v>0</v>
      </c>
      <c r="K132" s="265">
        <v>0</v>
      </c>
      <c r="L132" s="331">
        <f>'Ведомка 2023'!H176</f>
        <v>10000</v>
      </c>
      <c r="M132" s="255">
        <f>L132</f>
        <v>10000</v>
      </c>
    </row>
    <row r="133" spans="1:13" ht="45" customHeight="1">
      <c r="A133" s="233"/>
      <c r="B133" s="264" t="s">
        <v>345</v>
      </c>
      <c r="C133" s="264"/>
      <c r="D133" s="264"/>
      <c r="E133" s="264"/>
      <c r="F133" s="264"/>
      <c r="G133" s="253" t="s">
        <v>60</v>
      </c>
      <c r="H133" s="52" t="s">
        <v>134</v>
      </c>
      <c r="I133" s="55"/>
      <c r="J133" s="255">
        <f>J134</f>
        <v>293942</v>
      </c>
      <c r="K133" s="265">
        <v>0</v>
      </c>
      <c r="L133" s="255">
        <f>L134</f>
        <v>0</v>
      </c>
      <c r="M133" s="255">
        <f>M134</f>
        <v>293942</v>
      </c>
    </row>
    <row r="134" spans="1:13" ht="50.25" customHeight="1">
      <c r="A134" s="233"/>
      <c r="B134" s="332"/>
      <c r="C134" s="332"/>
      <c r="D134" s="332"/>
      <c r="E134" s="332"/>
      <c r="F134" s="332"/>
      <c r="G134" s="253" t="s">
        <v>95</v>
      </c>
      <c r="H134" s="52"/>
      <c r="I134" s="55">
        <v>100</v>
      </c>
      <c r="J134" s="255">
        <f>'Ведомка 2023'!F54</f>
        <v>293942</v>
      </c>
      <c r="K134" s="265"/>
      <c r="L134" s="255">
        <v>0</v>
      </c>
      <c r="M134" s="255">
        <f>J134+K134+L134</f>
        <v>293942</v>
      </c>
    </row>
    <row r="135" spans="1:28" s="303" customFormat="1" ht="12.75">
      <c r="A135" s="333"/>
      <c r="B135" s="334"/>
      <c r="C135" s="334"/>
      <c r="D135" s="334"/>
      <c r="E135" s="334"/>
      <c r="F135" s="335"/>
      <c r="G135" s="336" t="s">
        <v>285</v>
      </c>
      <c r="H135" s="337"/>
      <c r="I135" s="336"/>
      <c r="J135" s="338">
        <f>J8+J17+J22+J40+J45+J79+J101+J116</f>
        <v>609334</v>
      </c>
      <c r="K135" s="338">
        <f>K8+K17+K22+K40+K45+K79+K101+K116</f>
        <v>10691489</v>
      </c>
      <c r="L135" s="338">
        <f>L8+L17+L22+L40+L45+L79+L101+L116</f>
        <v>46762293.57</v>
      </c>
      <c r="M135" s="338">
        <f>M8+M17+M22+M40+M45+M79+M101+M116</f>
        <v>58063116.57</v>
      </c>
      <c r="N135" s="300"/>
      <c r="O135" s="301"/>
      <c r="P135" s="301"/>
      <c r="Q135" s="301"/>
      <c r="R135" s="301"/>
      <c r="S135" s="301"/>
      <c r="T135" s="301"/>
      <c r="U135" s="301"/>
      <c r="V135" s="301"/>
      <c r="W135" s="301"/>
      <c r="X135" s="302"/>
      <c r="Y135" s="302"/>
      <c r="Z135" s="302"/>
      <c r="AA135" s="302"/>
      <c r="AB135" s="302"/>
    </row>
    <row r="136" spans="1:13" ht="12.75">
      <c r="A136" s="219"/>
      <c r="B136" s="339"/>
      <c r="C136" s="339"/>
      <c r="D136" s="339"/>
      <c r="E136" s="339"/>
      <c r="F136" s="339"/>
      <c r="G136" s="340" t="s">
        <v>346</v>
      </c>
      <c r="H136" s="341"/>
      <c r="I136" s="342"/>
      <c r="J136" s="342"/>
      <c r="K136" s="343"/>
      <c r="L136" s="344"/>
      <c r="M136" s="344"/>
    </row>
  </sheetData>
  <sheetProtection selectLockedCells="1" selectUnlockedCells="1"/>
  <mergeCells count="24">
    <mergeCell ref="H1:M1"/>
    <mergeCell ref="H2:M2"/>
    <mergeCell ref="H3:M3"/>
    <mergeCell ref="G5:M5"/>
    <mergeCell ref="B8:F8"/>
    <mergeCell ref="B13:F13"/>
    <mergeCell ref="B22:F22"/>
    <mergeCell ref="B80:F80"/>
    <mergeCell ref="B82:F82"/>
    <mergeCell ref="B83:F83"/>
    <mergeCell ref="B84:F84"/>
    <mergeCell ref="B101:F101"/>
    <mergeCell ref="B102:F102"/>
    <mergeCell ref="B104:F104"/>
    <mergeCell ref="B116:F116"/>
    <mergeCell ref="B117:F117"/>
    <mergeCell ref="B118:F118"/>
    <mergeCell ref="B119:F119"/>
    <mergeCell ref="B120:F120"/>
    <mergeCell ref="B123:F123"/>
    <mergeCell ref="B124:F124"/>
    <mergeCell ref="B127:F127"/>
    <mergeCell ref="B133:F133"/>
    <mergeCell ref="B134:F134"/>
  </mergeCells>
  <printOptions/>
  <pageMargins left="0.39375" right="0.39375" top="0.7479166666666667" bottom="0.7479166666666667" header="0.5118055555555555" footer="0.5118055555555555"/>
  <pageSetup fitToHeight="5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6"/>
  <sheetViews>
    <sheetView zoomScale="120" zoomScaleNormal="120" workbookViewId="0" topLeftCell="A1">
      <selection activeCell="H3" sqref="H3"/>
    </sheetView>
  </sheetViews>
  <sheetFormatPr defaultColWidth="9.00390625" defaultRowHeight="12.75"/>
  <cols>
    <col min="1" max="1" width="0.12890625" style="209" customWidth="1"/>
    <col min="2" max="6" width="0" style="209" hidden="1" customWidth="1"/>
    <col min="7" max="7" width="41.75390625" style="210" customWidth="1"/>
    <col min="8" max="8" width="14.00390625" style="211" customWidth="1"/>
    <col min="9" max="9" width="11.625" style="210" customWidth="1"/>
    <col min="10" max="10" width="14.00390625" style="210" customWidth="1"/>
    <col min="11" max="11" width="13.625" style="212" customWidth="1"/>
    <col min="12" max="12" width="11.75390625" style="214" customWidth="1"/>
    <col min="13" max="21" width="9.125" style="215" customWidth="1"/>
    <col min="22" max="26" width="9.125" style="210" customWidth="1"/>
    <col min="27" max="16384" width="9.125" style="209" customWidth="1"/>
  </cols>
  <sheetData>
    <row r="1" spans="1:11" ht="15" customHeight="1">
      <c r="A1" s="216"/>
      <c r="B1" s="216"/>
      <c r="C1" s="216"/>
      <c r="D1" s="216"/>
      <c r="E1" s="216"/>
      <c r="F1" s="216"/>
      <c r="G1" s="217"/>
      <c r="H1" s="218" t="s">
        <v>347</v>
      </c>
      <c r="I1" s="218"/>
      <c r="J1" s="218"/>
      <c r="K1" s="218"/>
    </row>
    <row r="2" spans="1:11" ht="15" customHeight="1">
      <c r="A2" s="216"/>
      <c r="B2" s="216"/>
      <c r="C2" s="216"/>
      <c r="D2" s="216"/>
      <c r="E2" s="216"/>
      <c r="F2" s="216"/>
      <c r="G2" s="217"/>
      <c r="H2" s="218" t="s">
        <v>298</v>
      </c>
      <c r="I2" s="218"/>
      <c r="J2" s="218"/>
      <c r="K2" s="218"/>
    </row>
    <row r="3" spans="1:11" ht="15" customHeight="1">
      <c r="A3" s="216"/>
      <c r="B3" s="216"/>
      <c r="C3" s="216"/>
      <c r="D3" s="216"/>
      <c r="E3" s="216"/>
      <c r="F3" s="216"/>
      <c r="G3" s="217"/>
      <c r="H3" s="218" t="s">
        <v>2</v>
      </c>
      <c r="I3" s="218"/>
      <c r="J3" s="218"/>
      <c r="K3" s="218"/>
    </row>
    <row r="4" spans="1:11" ht="14.25" customHeight="1">
      <c r="A4" s="219"/>
      <c r="B4" s="219"/>
      <c r="C4" s="219"/>
      <c r="D4" s="219"/>
      <c r="E4" s="219"/>
      <c r="F4" s="219"/>
      <c r="G4" s="220"/>
      <c r="H4" s="221"/>
      <c r="I4" s="220"/>
      <c r="J4" s="220"/>
      <c r="K4" s="222"/>
    </row>
    <row r="5" spans="1:11" ht="122.25" customHeight="1">
      <c r="A5" s="216"/>
      <c r="B5" s="224" t="s">
        <v>300</v>
      </c>
      <c r="C5" s="225"/>
      <c r="D5" s="225"/>
      <c r="E5" s="225"/>
      <c r="F5" s="225"/>
      <c r="G5" s="226" t="s">
        <v>348</v>
      </c>
      <c r="H5" s="226"/>
      <c r="I5" s="226"/>
      <c r="J5" s="226"/>
      <c r="K5" s="226"/>
    </row>
    <row r="6" spans="1:11" ht="14.25" customHeight="1">
      <c r="A6" s="219"/>
      <c r="B6" s="219"/>
      <c r="C6" s="219"/>
      <c r="D6" s="219"/>
      <c r="E6" s="219"/>
      <c r="F6" s="219"/>
      <c r="G6" s="220"/>
      <c r="H6" s="221"/>
      <c r="I6" s="220"/>
      <c r="J6" s="220"/>
      <c r="K6" s="222"/>
    </row>
    <row r="7" spans="1:11" ht="46.5" customHeight="1">
      <c r="A7" s="216"/>
      <c r="B7" s="227"/>
      <c r="C7" s="227"/>
      <c r="D7" s="227"/>
      <c r="E7" s="228"/>
      <c r="F7" s="228"/>
      <c r="G7" s="229" t="s">
        <v>71</v>
      </c>
      <c r="H7" s="230" t="s">
        <v>74</v>
      </c>
      <c r="I7" s="229" t="s">
        <v>302</v>
      </c>
      <c r="J7" s="230">
        <v>2024</v>
      </c>
      <c r="K7" s="230">
        <v>2025</v>
      </c>
    </row>
    <row r="8" spans="1:11" ht="36" customHeight="1">
      <c r="A8" s="233"/>
      <c r="B8" s="234" t="s">
        <v>303</v>
      </c>
      <c r="C8" s="234"/>
      <c r="D8" s="234"/>
      <c r="E8" s="234"/>
      <c r="F8" s="234"/>
      <c r="G8" s="235" t="s">
        <v>194</v>
      </c>
      <c r="H8" s="236" t="s">
        <v>195</v>
      </c>
      <c r="I8" s="237"/>
      <c r="J8" s="238">
        <f>J9+J13</f>
        <v>1779899</v>
      </c>
      <c r="K8" s="238">
        <f>K9+K13</f>
        <v>1778675</v>
      </c>
    </row>
    <row r="9" spans="1:11" ht="30" customHeight="1">
      <c r="A9" s="233"/>
      <c r="B9" s="240"/>
      <c r="C9" s="240"/>
      <c r="D9" s="240"/>
      <c r="E9" s="240"/>
      <c r="F9" s="234"/>
      <c r="G9" s="241" t="s">
        <v>277</v>
      </c>
      <c r="H9" s="242" t="s">
        <v>278</v>
      </c>
      <c r="I9" s="243"/>
      <c r="J9" s="244">
        <f>J11</f>
        <v>1679899</v>
      </c>
      <c r="K9" s="245">
        <f>K11</f>
        <v>1678675</v>
      </c>
    </row>
    <row r="10" spans="1:11" ht="30" customHeight="1">
      <c r="A10" s="233"/>
      <c r="B10" s="240"/>
      <c r="C10" s="240"/>
      <c r="D10" s="240"/>
      <c r="E10" s="240"/>
      <c r="F10" s="234"/>
      <c r="G10" s="247" t="s">
        <v>304</v>
      </c>
      <c r="H10" s="248" t="s">
        <v>280</v>
      </c>
      <c r="I10" s="249"/>
      <c r="J10" s="250">
        <f>J11</f>
        <v>1679899</v>
      </c>
      <c r="K10" s="251">
        <f>K11</f>
        <v>1678675</v>
      </c>
    </row>
    <row r="11" spans="1:11" ht="26.25" customHeight="1">
      <c r="A11" s="233"/>
      <c r="B11" s="240"/>
      <c r="C11" s="240"/>
      <c r="D11" s="240"/>
      <c r="E11" s="240"/>
      <c r="F11" s="234"/>
      <c r="G11" s="253" t="s">
        <v>281</v>
      </c>
      <c r="H11" s="52" t="s">
        <v>282</v>
      </c>
      <c r="I11" s="55"/>
      <c r="J11" s="254">
        <f>J12</f>
        <v>1679899</v>
      </c>
      <c r="K11" s="254">
        <f>K12</f>
        <v>1678675</v>
      </c>
    </row>
    <row r="12" spans="1:11" ht="15.75" customHeight="1">
      <c r="A12" s="233"/>
      <c r="B12" s="240"/>
      <c r="C12" s="240"/>
      <c r="D12" s="240"/>
      <c r="E12" s="240"/>
      <c r="F12" s="234"/>
      <c r="G12" s="253" t="s">
        <v>274</v>
      </c>
      <c r="H12" s="52"/>
      <c r="I12" s="55">
        <v>300</v>
      </c>
      <c r="J12" s="254">
        <f>'Ведомка 2024-2025'!I158</f>
        <v>1679899</v>
      </c>
      <c r="K12" s="254">
        <f>'Ведомка 2024-2025'!M158</f>
        <v>1678675</v>
      </c>
    </row>
    <row r="13" spans="1:11" ht="42" customHeight="1">
      <c r="A13" s="233"/>
      <c r="B13" s="256" t="s">
        <v>305</v>
      </c>
      <c r="C13" s="256"/>
      <c r="D13" s="256"/>
      <c r="E13" s="256"/>
      <c r="F13" s="256"/>
      <c r="G13" s="241" t="s">
        <v>306</v>
      </c>
      <c r="H13" s="242" t="s">
        <v>197</v>
      </c>
      <c r="I13" s="243"/>
      <c r="J13" s="244">
        <f>J15</f>
        <v>100000</v>
      </c>
      <c r="K13" s="245">
        <f>K15</f>
        <v>100000</v>
      </c>
    </row>
    <row r="14" spans="1:11" ht="47.25" customHeight="1">
      <c r="A14" s="233"/>
      <c r="B14" s="257"/>
      <c r="C14" s="257"/>
      <c r="D14" s="257"/>
      <c r="E14" s="257"/>
      <c r="F14" s="256"/>
      <c r="G14" s="247" t="s">
        <v>198</v>
      </c>
      <c r="H14" s="248" t="s">
        <v>199</v>
      </c>
      <c r="I14" s="249"/>
      <c r="J14" s="250">
        <f>J15</f>
        <v>100000</v>
      </c>
      <c r="K14" s="251">
        <f>K15</f>
        <v>100000</v>
      </c>
    </row>
    <row r="15" spans="1:11" ht="45.75" customHeight="1">
      <c r="A15" s="233"/>
      <c r="B15" s="257"/>
      <c r="C15" s="257"/>
      <c r="D15" s="257"/>
      <c r="E15" s="257"/>
      <c r="F15" s="256"/>
      <c r="G15" s="258" t="s">
        <v>307</v>
      </c>
      <c r="H15" s="84" t="s">
        <v>201</v>
      </c>
      <c r="I15" s="259"/>
      <c r="J15" s="260">
        <f>J16</f>
        <v>100000</v>
      </c>
      <c r="K15" s="261">
        <f>K16</f>
        <v>100000</v>
      </c>
    </row>
    <row r="16" spans="1:11" ht="26.25" customHeight="1">
      <c r="A16" s="233"/>
      <c r="B16" s="263"/>
      <c r="C16" s="263"/>
      <c r="D16" s="263"/>
      <c r="E16" s="263"/>
      <c r="F16" s="264"/>
      <c r="G16" s="253" t="s">
        <v>202</v>
      </c>
      <c r="H16" s="52"/>
      <c r="I16" s="55">
        <v>400</v>
      </c>
      <c r="J16" s="254">
        <f>'Ведомка 2024-2025'!I95</f>
        <v>100000</v>
      </c>
      <c r="K16" s="265">
        <f>'Ведомка 2024-2025'!M91</f>
        <v>100000</v>
      </c>
    </row>
    <row r="17" spans="1:11" ht="24" customHeight="1">
      <c r="A17" s="233"/>
      <c r="B17" s="263"/>
      <c r="C17" s="263"/>
      <c r="D17" s="263"/>
      <c r="E17" s="263"/>
      <c r="F17" s="264"/>
      <c r="G17" s="266" t="s">
        <v>225</v>
      </c>
      <c r="H17" s="236" t="s">
        <v>226</v>
      </c>
      <c r="I17" s="267"/>
      <c r="J17" s="268">
        <f>J18</f>
        <v>250000</v>
      </c>
      <c r="K17" s="268">
        <f>K18</f>
        <v>250000</v>
      </c>
    </row>
    <row r="18" spans="1:11" ht="18" customHeight="1">
      <c r="A18" s="233"/>
      <c r="B18" s="263"/>
      <c r="C18" s="263"/>
      <c r="D18" s="263"/>
      <c r="E18" s="263"/>
      <c r="F18" s="264"/>
      <c r="G18" s="241" t="s">
        <v>309</v>
      </c>
      <c r="H18" s="242" t="s">
        <v>228</v>
      </c>
      <c r="I18" s="269"/>
      <c r="J18" s="270">
        <f>J19</f>
        <v>250000</v>
      </c>
      <c r="K18" s="271">
        <f>K19</f>
        <v>250000</v>
      </c>
    </row>
    <row r="19" spans="1:26" s="278" customFormat="1" ht="27" customHeight="1">
      <c r="A19" s="272"/>
      <c r="B19" s="273"/>
      <c r="C19" s="273"/>
      <c r="D19" s="273"/>
      <c r="E19" s="273"/>
      <c r="F19" s="274"/>
      <c r="G19" s="247" t="s">
        <v>310</v>
      </c>
      <c r="H19" s="248" t="s">
        <v>230</v>
      </c>
      <c r="I19" s="249"/>
      <c r="J19" s="250">
        <f>J20</f>
        <v>250000</v>
      </c>
      <c r="K19" s="251">
        <f>K20</f>
        <v>250000</v>
      </c>
      <c r="L19" s="275"/>
      <c r="M19" s="276"/>
      <c r="N19" s="276"/>
      <c r="O19" s="276"/>
      <c r="P19" s="276"/>
      <c r="Q19" s="276"/>
      <c r="R19" s="276"/>
      <c r="S19" s="276"/>
      <c r="T19" s="276"/>
      <c r="U19" s="276"/>
      <c r="V19" s="277"/>
      <c r="W19" s="277"/>
      <c r="X19" s="277"/>
      <c r="Y19" s="277"/>
      <c r="Z19" s="277"/>
    </row>
    <row r="20" spans="1:26" s="285" customFormat="1" ht="21.75" customHeight="1">
      <c r="A20" s="279"/>
      <c r="B20" s="280"/>
      <c r="C20" s="280"/>
      <c r="D20" s="280"/>
      <c r="E20" s="280"/>
      <c r="F20" s="281"/>
      <c r="G20" s="258" t="s">
        <v>231</v>
      </c>
      <c r="H20" s="84" t="s">
        <v>232</v>
      </c>
      <c r="I20" s="259"/>
      <c r="J20" s="260">
        <f>J21</f>
        <v>250000</v>
      </c>
      <c r="K20" s="261">
        <f>K21</f>
        <v>250000</v>
      </c>
      <c r="L20" s="282"/>
      <c r="M20" s="283"/>
      <c r="N20" s="283"/>
      <c r="O20" s="283"/>
      <c r="P20" s="283"/>
      <c r="Q20" s="283"/>
      <c r="R20" s="283"/>
      <c r="S20" s="283"/>
      <c r="T20" s="283"/>
      <c r="U20" s="283"/>
      <c r="V20" s="284"/>
      <c r="W20" s="284"/>
      <c r="X20" s="284"/>
      <c r="Y20" s="284"/>
      <c r="Z20" s="284"/>
    </row>
    <row r="21" spans="1:11" ht="21" customHeight="1">
      <c r="A21" s="233"/>
      <c r="B21" s="263"/>
      <c r="C21" s="263"/>
      <c r="D21" s="263"/>
      <c r="E21" s="263"/>
      <c r="F21" s="264"/>
      <c r="G21" s="253" t="s">
        <v>96</v>
      </c>
      <c r="H21" s="286"/>
      <c r="I21" s="287">
        <v>200</v>
      </c>
      <c r="J21" s="254">
        <f>'Ведомка 2024-2025'!I115</f>
        <v>250000</v>
      </c>
      <c r="K21" s="265">
        <f>'Ведомка 2024-2025'!M115</f>
        <v>250000</v>
      </c>
    </row>
    <row r="22" spans="1:21" s="210" customFormat="1" ht="38.25" customHeight="1">
      <c r="A22" s="288"/>
      <c r="B22" s="289" t="s">
        <v>311</v>
      </c>
      <c r="C22" s="289"/>
      <c r="D22" s="289"/>
      <c r="E22" s="289"/>
      <c r="F22" s="289"/>
      <c r="G22" s="266" t="s">
        <v>147</v>
      </c>
      <c r="H22" s="236" t="s">
        <v>148</v>
      </c>
      <c r="I22" s="267"/>
      <c r="J22" s="268">
        <f>J23+J27+J32+J36</f>
        <v>116400</v>
      </c>
      <c r="K22" s="268">
        <f>K23+K27+K32+K36</f>
        <v>116400</v>
      </c>
      <c r="L22" s="214"/>
      <c r="M22" s="215"/>
      <c r="N22" s="215"/>
      <c r="O22" s="215"/>
      <c r="P22" s="215"/>
      <c r="Q22" s="215"/>
      <c r="R22" s="215"/>
      <c r="S22" s="215"/>
      <c r="T22" s="215"/>
      <c r="U22" s="215"/>
    </row>
    <row r="23" spans="1:11" ht="28.5" customHeight="1">
      <c r="A23" s="233"/>
      <c r="B23" s="273"/>
      <c r="C23" s="273"/>
      <c r="D23" s="273"/>
      <c r="E23" s="273"/>
      <c r="F23" s="274"/>
      <c r="G23" s="241" t="s">
        <v>312</v>
      </c>
      <c r="H23" s="242" t="s">
        <v>150</v>
      </c>
      <c r="I23" s="243"/>
      <c r="J23" s="246">
        <f>J24</f>
        <v>1000</v>
      </c>
      <c r="K23" s="246">
        <f>K24</f>
        <v>1000</v>
      </c>
    </row>
    <row r="24" spans="1:11" ht="45.75" customHeight="1">
      <c r="A24" s="233"/>
      <c r="B24" s="273"/>
      <c r="C24" s="273"/>
      <c r="D24" s="273"/>
      <c r="E24" s="273"/>
      <c r="F24" s="274"/>
      <c r="G24" s="247" t="s">
        <v>151</v>
      </c>
      <c r="H24" s="248" t="s">
        <v>152</v>
      </c>
      <c r="I24" s="249"/>
      <c r="J24" s="250">
        <f>J25</f>
        <v>1000</v>
      </c>
      <c r="K24" s="251">
        <f>K25</f>
        <v>1000</v>
      </c>
    </row>
    <row r="25" spans="1:11" ht="48" customHeight="1">
      <c r="A25" s="233"/>
      <c r="B25" s="273"/>
      <c r="C25" s="273"/>
      <c r="D25" s="273"/>
      <c r="E25" s="273"/>
      <c r="F25" s="274"/>
      <c r="G25" s="258" t="s">
        <v>313</v>
      </c>
      <c r="H25" s="84" t="s">
        <v>154</v>
      </c>
      <c r="I25" s="259"/>
      <c r="J25" s="260">
        <f>J26</f>
        <v>1000</v>
      </c>
      <c r="K25" s="261">
        <f>K26</f>
        <v>1000</v>
      </c>
    </row>
    <row r="26" spans="1:11" ht="22.5" customHeight="1">
      <c r="A26" s="233"/>
      <c r="B26" s="273"/>
      <c r="C26" s="273"/>
      <c r="D26" s="273"/>
      <c r="E26" s="273"/>
      <c r="F26" s="274"/>
      <c r="G26" s="253" t="s">
        <v>96</v>
      </c>
      <c r="H26" s="286"/>
      <c r="I26" s="287">
        <v>200</v>
      </c>
      <c r="J26" s="260">
        <f>'Ведомка 2024-2025'!L59</f>
        <v>1000</v>
      </c>
      <c r="K26" s="261">
        <f>'Ведомка 2024-2025'!M59</f>
        <v>1000</v>
      </c>
    </row>
    <row r="27" spans="1:11" ht="36.75" customHeight="1">
      <c r="A27" s="233"/>
      <c r="B27" s="273"/>
      <c r="C27" s="273"/>
      <c r="D27" s="273"/>
      <c r="E27" s="273"/>
      <c r="F27" s="274"/>
      <c r="G27" s="241" t="s">
        <v>314</v>
      </c>
      <c r="H27" s="242" t="s">
        <v>156</v>
      </c>
      <c r="I27" s="243"/>
      <c r="J27" s="246">
        <f>J28</f>
        <v>95400</v>
      </c>
      <c r="K27" s="246">
        <f>K28</f>
        <v>95400</v>
      </c>
    </row>
    <row r="28" spans="1:11" ht="39" customHeight="1">
      <c r="A28" s="233"/>
      <c r="B28" s="273"/>
      <c r="C28" s="273"/>
      <c r="D28" s="273"/>
      <c r="E28" s="273"/>
      <c r="F28" s="274"/>
      <c r="G28" s="247" t="s">
        <v>157</v>
      </c>
      <c r="H28" s="248" t="s">
        <v>158</v>
      </c>
      <c r="I28" s="249"/>
      <c r="J28" s="250">
        <f>J29</f>
        <v>95400</v>
      </c>
      <c r="K28" s="251">
        <f>K29</f>
        <v>95400</v>
      </c>
    </row>
    <row r="29" spans="1:11" ht="18.75" customHeight="1">
      <c r="A29" s="233"/>
      <c r="B29" s="273"/>
      <c r="C29" s="273"/>
      <c r="D29" s="273"/>
      <c r="E29" s="273"/>
      <c r="F29" s="274"/>
      <c r="G29" s="258" t="s">
        <v>159</v>
      </c>
      <c r="H29" s="84" t="s">
        <v>160</v>
      </c>
      <c r="I29" s="259"/>
      <c r="J29" s="260">
        <f>J30+J31</f>
        <v>95400</v>
      </c>
      <c r="K29" s="261">
        <f>K30+K31</f>
        <v>95400</v>
      </c>
    </row>
    <row r="30" spans="1:11" ht="45.75" customHeight="1">
      <c r="A30" s="233"/>
      <c r="B30" s="273"/>
      <c r="C30" s="273"/>
      <c r="D30" s="273"/>
      <c r="E30" s="273"/>
      <c r="F30" s="274"/>
      <c r="G30" s="253" t="s">
        <v>95</v>
      </c>
      <c r="H30" s="52"/>
      <c r="I30" s="55">
        <v>100</v>
      </c>
      <c r="J30" s="260">
        <f>'Ведомка 2024-2025'!I64</f>
        <v>62400</v>
      </c>
      <c r="K30" s="260">
        <f>'Ведомка 2024-2025'!M64</f>
        <v>62400</v>
      </c>
    </row>
    <row r="31" spans="1:11" ht="22.5" customHeight="1">
      <c r="A31" s="233"/>
      <c r="B31" s="263"/>
      <c r="C31" s="263"/>
      <c r="D31" s="263"/>
      <c r="E31" s="263"/>
      <c r="F31" s="264"/>
      <c r="G31" s="253" t="s">
        <v>96</v>
      </c>
      <c r="H31" s="290"/>
      <c r="I31" s="291">
        <v>200</v>
      </c>
      <c r="J31" s="254">
        <f>'Ведомка 2024-2025'!I65</f>
        <v>33000</v>
      </c>
      <c r="K31" s="265">
        <f>'Ведомка 2024-2025'!M65</f>
        <v>33000</v>
      </c>
    </row>
    <row r="32" spans="1:11" ht="44.25" customHeight="1">
      <c r="A32" s="233"/>
      <c r="B32" s="273"/>
      <c r="C32" s="273"/>
      <c r="D32" s="273"/>
      <c r="E32" s="273"/>
      <c r="F32" s="274"/>
      <c r="G32" s="241" t="s">
        <v>315</v>
      </c>
      <c r="H32" s="242" t="s">
        <v>162</v>
      </c>
      <c r="I32" s="243"/>
      <c r="J32" s="246">
        <f>J33</f>
        <v>10000</v>
      </c>
      <c r="K32" s="246">
        <f>K33</f>
        <v>10000</v>
      </c>
    </row>
    <row r="33" spans="1:11" ht="51.75" customHeight="1">
      <c r="A33" s="233"/>
      <c r="B33" s="273"/>
      <c r="C33" s="273"/>
      <c r="D33" s="273"/>
      <c r="E33" s="273"/>
      <c r="F33" s="274"/>
      <c r="G33" s="247" t="s">
        <v>163</v>
      </c>
      <c r="H33" s="248" t="s">
        <v>164</v>
      </c>
      <c r="I33" s="249"/>
      <c r="J33" s="250">
        <f>J34</f>
        <v>10000</v>
      </c>
      <c r="K33" s="251">
        <f>K34</f>
        <v>10000</v>
      </c>
    </row>
    <row r="34" spans="1:11" ht="48.75" customHeight="1">
      <c r="A34" s="233"/>
      <c r="B34" s="273"/>
      <c r="C34" s="273"/>
      <c r="D34" s="273"/>
      <c r="E34" s="273"/>
      <c r="F34" s="274"/>
      <c r="G34" s="258" t="s">
        <v>316</v>
      </c>
      <c r="H34" s="84" t="s">
        <v>166</v>
      </c>
      <c r="I34" s="259"/>
      <c r="J34" s="260">
        <f>J35</f>
        <v>10000</v>
      </c>
      <c r="K34" s="261">
        <f>K35</f>
        <v>10000</v>
      </c>
    </row>
    <row r="35" spans="1:11" ht="22.5" customHeight="1">
      <c r="A35" s="233"/>
      <c r="B35" s="273"/>
      <c r="C35" s="273"/>
      <c r="D35" s="273"/>
      <c r="E35" s="273"/>
      <c r="F35" s="274"/>
      <c r="G35" s="253" t="s">
        <v>96</v>
      </c>
      <c r="H35" s="286"/>
      <c r="I35" s="287">
        <v>200</v>
      </c>
      <c r="J35" s="260">
        <f>'Ведомка 2024-2025'!M66</f>
        <v>10000</v>
      </c>
      <c r="K35" s="261">
        <f>'Ведомка 2024-2025'!M66</f>
        <v>10000</v>
      </c>
    </row>
    <row r="36" spans="1:11" ht="39.75" customHeight="1">
      <c r="A36" s="233"/>
      <c r="B36" s="273"/>
      <c r="C36" s="273"/>
      <c r="D36" s="273"/>
      <c r="E36" s="273"/>
      <c r="F36" s="274"/>
      <c r="G36" s="241" t="s">
        <v>317</v>
      </c>
      <c r="H36" s="242" t="s">
        <v>168</v>
      </c>
      <c r="I36" s="243"/>
      <c r="J36" s="246">
        <f>J37</f>
        <v>10000</v>
      </c>
      <c r="K36" s="246">
        <f>K37</f>
        <v>10000</v>
      </c>
    </row>
    <row r="37" spans="1:11" ht="47.25" customHeight="1">
      <c r="A37" s="233"/>
      <c r="B37" s="273"/>
      <c r="C37" s="273"/>
      <c r="D37" s="273"/>
      <c r="E37" s="273"/>
      <c r="F37" s="274"/>
      <c r="G37" s="247" t="s">
        <v>169</v>
      </c>
      <c r="H37" s="248" t="s">
        <v>170</v>
      </c>
      <c r="I37" s="249"/>
      <c r="J37" s="252">
        <f>J38</f>
        <v>10000</v>
      </c>
      <c r="K37" s="252">
        <f>K38</f>
        <v>10000</v>
      </c>
    </row>
    <row r="38" spans="1:11" ht="42.75" customHeight="1">
      <c r="A38" s="233"/>
      <c r="B38" s="273"/>
      <c r="C38" s="273"/>
      <c r="D38" s="273"/>
      <c r="E38" s="273"/>
      <c r="F38" s="274"/>
      <c r="G38" s="258" t="s">
        <v>318</v>
      </c>
      <c r="H38" s="84" t="s">
        <v>172</v>
      </c>
      <c r="I38" s="259"/>
      <c r="J38" s="260">
        <f>J39</f>
        <v>10000</v>
      </c>
      <c r="K38" s="261">
        <f>K39</f>
        <v>10000</v>
      </c>
    </row>
    <row r="39" spans="1:11" ht="22.5" customHeight="1">
      <c r="A39" s="233"/>
      <c r="B39" s="273"/>
      <c r="C39" s="273"/>
      <c r="D39" s="273"/>
      <c r="E39" s="273"/>
      <c r="F39" s="274"/>
      <c r="G39" s="253" t="s">
        <v>96</v>
      </c>
      <c r="H39" s="286"/>
      <c r="I39" s="287">
        <v>200</v>
      </c>
      <c r="J39" s="260">
        <f>'Ведомка 2024-2025'!I72</f>
        <v>10000</v>
      </c>
      <c r="K39" s="261">
        <f>'Ведомка 2024-2025'!M72</f>
        <v>10000</v>
      </c>
    </row>
    <row r="40" spans="1:11" ht="22.5" customHeight="1">
      <c r="A40" s="233"/>
      <c r="B40" s="273"/>
      <c r="C40" s="273"/>
      <c r="D40" s="273"/>
      <c r="E40" s="273"/>
      <c r="F40" s="274"/>
      <c r="G40" s="235" t="s">
        <v>137</v>
      </c>
      <c r="H40" s="292" t="s">
        <v>319</v>
      </c>
      <c r="I40" s="293"/>
      <c r="J40" s="294">
        <f>J41</f>
        <v>350000</v>
      </c>
      <c r="K40" s="295">
        <f>K41</f>
        <v>350000</v>
      </c>
    </row>
    <row r="41" spans="1:11" ht="51.75" customHeight="1">
      <c r="A41" s="233"/>
      <c r="B41" s="273"/>
      <c r="C41" s="273"/>
      <c r="D41" s="273"/>
      <c r="E41" s="273"/>
      <c r="F41" s="274"/>
      <c r="G41" s="241" t="s">
        <v>320</v>
      </c>
      <c r="H41" s="242" t="s">
        <v>321</v>
      </c>
      <c r="I41" s="243"/>
      <c r="J41" s="244">
        <f>J42</f>
        <v>350000</v>
      </c>
      <c r="K41" s="245">
        <f>K42</f>
        <v>350000</v>
      </c>
    </row>
    <row r="42" spans="1:11" ht="27" customHeight="1">
      <c r="A42" s="233"/>
      <c r="B42" s="273"/>
      <c r="C42" s="273"/>
      <c r="D42" s="273"/>
      <c r="E42" s="273"/>
      <c r="F42" s="274"/>
      <c r="G42" s="247" t="s">
        <v>141</v>
      </c>
      <c r="H42" s="248" t="s">
        <v>142</v>
      </c>
      <c r="I42" s="249"/>
      <c r="J42" s="250">
        <f>J43</f>
        <v>350000</v>
      </c>
      <c r="K42" s="251">
        <f>K43</f>
        <v>350000</v>
      </c>
    </row>
    <row r="43" spans="1:11" ht="48" customHeight="1">
      <c r="A43" s="233"/>
      <c r="B43" s="273"/>
      <c r="C43" s="273"/>
      <c r="D43" s="273"/>
      <c r="E43" s="273"/>
      <c r="F43" s="274"/>
      <c r="G43" s="253" t="s">
        <v>322</v>
      </c>
      <c r="H43" s="84" t="s">
        <v>144</v>
      </c>
      <c r="I43" s="259"/>
      <c r="J43" s="260">
        <f>J44</f>
        <v>350000</v>
      </c>
      <c r="K43" s="261">
        <f>K44</f>
        <v>350000</v>
      </c>
    </row>
    <row r="44" spans="1:11" ht="27" customHeight="1">
      <c r="A44" s="233"/>
      <c r="B44" s="273"/>
      <c r="C44" s="273"/>
      <c r="D44" s="273"/>
      <c r="E44" s="273"/>
      <c r="F44" s="274"/>
      <c r="G44" s="253" t="s">
        <v>96</v>
      </c>
      <c r="H44" s="286"/>
      <c r="I44" s="287">
        <v>200</v>
      </c>
      <c r="J44" s="260">
        <f>'Ведомка 2024-2025'!I53</f>
        <v>350000</v>
      </c>
      <c r="K44" s="261">
        <f>'Ведомка 2024-2025'!M53</f>
        <v>350000</v>
      </c>
    </row>
    <row r="45" spans="1:26" s="303" customFormat="1" ht="36" customHeight="1">
      <c r="A45" s="297"/>
      <c r="B45" s="298"/>
      <c r="C45" s="299"/>
      <c r="D45" s="299"/>
      <c r="E45" s="299"/>
      <c r="F45" s="299"/>
      <c r="G45" s="235" t="s">
        <v>233</v>
      </c>
      <c r="H45" s="292" t="s">
        <v>203</v>
      </c>
      <c r="I45" s="293"/>
      <c r="J45" s="294">
        <f>J46</f>
        <v>29255211.150000002</v>
      </c>
      <c r="K45" s="294">
        <f>K46</f>
        <v>29848865.150000002</v>
      </c>
      <c r="L45" s="300"/>
      <c r="M45" s="301"/>
      <c r="N45" s="301"/>
      <c r="O45" s="301"/>
      <c r="P45" s="301"/>
      <c r="Q45" s="301"/>
      <c r="R45" s="301"/>
      <c r="S45" s="301"/>
      <c r="T45" s="301"/>
      <c r="U45" s="301"/>
      <c r="V45" s="302"/>
      <c r="W45" s="302"/>
      <c r="X45" s="302"/>
      <c r="Y45" s="302"/>
      <c r="Z45" s="302"/>
    </row>
    <row r="46" spans="1:11" ht="26.25" customHeight="1">
      <c r="A46" s="233"/>
      <c r="B46" s="274"/>
      <c r="C46" s="304"/>
      <c r="D46" s="304"/>
      <c r="E46" s="304"/>
      <c r="F46" s="304"/>
      <c r="G46" s="241" t="s">
        <v>204</v>
      </c>
      <c r="H46" s="242" t="s">
        <v>205</v>
      </c>
      <c r="I46" s="305"/>
      <c r="J46" s="306">
        <f>J47+J54+J57</f>
        <v>29255211.150000002</v>
      </c>
      <c r="K46" s="306">
        <f>K47+K54+K57</f>
        <v>29848865.150000002</v>
      </c>
    </row>
    <row r="47" spans="1:11" ht="21" customHeight="1">
      <c r="A47" s="233"/>
      <c r="B47" s="274"/>
      <c r="C47" s="304"/>
      <c r="D47" s="304"/>
      <c r="E47" s="304"/>
      <c r="F47" s="304"/>
      <c r="G47" s="307" t="s">
        <v>206</v>
      </c>
      <c r="H47" s="308" t="s">
        <v>207</v>
      </c>
      <c r="I47" s="249"/>
      <c r="J47" s="250">
        <f>J48+J50+J52</f>
        <v>1175654</v>
      </c>
      <c r="K47" s="250">
        <f>K48+K50+K52</f>
        <v>1175654</v>
      </c>
    </row>
    <row r="48" spans="1:11" ht="27" customHeight="1">
      <c r="A48" s="233"/>
      <c r="B48" s="274"/>
      <c r="C48" s="304"/>
      <c r="D48" s="304"/>
      <c r="E48" s="304"/>
      <c r="F48" s="304"/>
      <c r="G48" s="253" t="s">
        <v>208</v>
      </c>
      <c r="H48" s="52" t="s">
        <v>209</v>
      </c>
      <c r="I48" s="309"/>
      <c r="J48" s="254">
        <f>J49</f>
        <v>1002054</v>
      </c>
      <c r="K48" s="254">
        <f>K49</f>
        <v>1002054</v>
      </c>
    </row>
    <row r="49" spans="1:11" ht="27" customHeight="1">
      <c r="A49" s="233"/>
      <c r="B49" s="274"/>
      <c r="C49" s="304"/>
      <c r="D49" s="304"/>
      <c r="E49" s="304"/>
      <c r="F49" s="304"/>
      <c r="G49" s="253" t="s">
        <v>96</v>
      </c>
      <c r="H49" s="52"/>
      <c r="I49" s="55">
        <v>200</v>
      </c>
      <c r="J49" s="254">
        <f>'Ведомка 2024-2025'!I100</f>
        <v>1002054</v>
      </c>
      <c r="K49" s="254">
        <f>'Ведомка 2024-2025'!M99</f>
        <v>1002054</v>
      </c>
    </row>
    <row r="50" spans="1:11" ht="13.5" customHeight="1">
      <c r="A50" s="233"/>
      <c r="B50" s="274"/>
      <c r="C50" s="304"/>
      <c r="D50" s="304"/>
      <c r="E50" s="304"/>
      <c r="F50" s="304"/>
      <c r="G50" s="310" t="s">
        <v>215</v>
      </c>
      <c r="H50" s="52" t="s">
        <v>216</v>
      </c>
      <c r="I50" s="309"/>
      <c r="J50" s="254">
        <f>J51</f>
        <v>105200</v>
      </c>
      <c r="K50" s="254">
        <f>K51</f>
        <v>105200</v>
      </c>
    </row>
    <row r="51" spans="1:11" ht="27" customHeight="1">
      <c r="A51" s="233"/>
      <c r="B51" s="274"/>
      <c r="C51" s="304"/>
      <c r="D51" s="304"/>
      <c r="E51" s="304"/>
      <c r="F51" s="304"/>
      <c r="G51" s="253" t="s">
        <v>96</v>
      </c>
      <c r="H51" s="52"/>
      <c r="I51" s="55">
        <v>200</v>
      </c>
      <c r="J51" s="254">
        <f>'Ведомка 2024-2025'!I107</f>
        <v>105200</v>
      </c>
      <c r="K51" s="254">
        <f>'Ведомка 2024-2025'!M107</f>
        <v>105200</v>
      </c>
    </row>
    <row r="52" spans="1:11" ht="18" customHeight="1">
      <c r="A52" s="233"/>
      <c r="B52" s="274"/>
      <c r="C52" s="304"/>
      <c r="D52" s="304"/>
      <c r="E52" s="304"/>
      <c r="F52" s="304"/>
      <c r="G52" s="310" t="s">
        <v>210</v>
      </c>
      <c r="H52" s="52" t="s">
        <v>211</v>
      </c>
      <c r="I52" s="55"/>
      <c r="J52" s="254">
        <f>J53</f>
        <v>68400</v>
      </c>
      <c r="K52" s="254">
        <f>K53</f>
        <v>68400</v>
      </c>
    </row>
    <row r="53" spans="1:11" ht="27" customHeight="1">
      <c r="A53" s="233"/>
      <c r="B53" s="274"/>
      <c r="C53" s="304"/>
      <c r="D53" s="304"/>
      <c r="E53" s="304"/>
      <c r="F53" s="304"/>
      <c r="G53" s="253" t="s">
        <v>96</v>
      </c>
      <c r="H53" s="52"/>
      <c r="I53" s="55">
        <v>200</v>
      </c>
      <c r="J53" s="254">
        <f>'Ведомка 2024-2025'!I101</f>
        <v>68400</v>
      </c>
      <c r="K53" s="254">
        <f>'Ведомка 2024-2025'!M101</f>
        <v>68400</v>
      </c>
    </row>
    <row r="54" spans="1:11" ht="39.75" customHeight="1">
      <c r="A54" s="233"/>
      <c r="B54" s="274"/>
      <c r="C54" s="304"/>
      <c r="D54" s="304"/>
      <c r="E54" s="304"/>
      <c r="F54" s="304"/>
      <c r="G54" s="247" t="s">
        <v>323</v>
      </c>
      <c r="H54" s="248" t="s">
        <v>218</v>
      </c>
      <c r="I54" s="249"/>
      <c r="J54" s="250">
        <f>J55</f>
        <v>115000</v>
      </c>
      <c r="K54" s="250">
        <f>K55</f>
        <v>115000</v>
      </c>
    </row>
    <row r="55" spans="1:11" ht="18.75" customHeight="1">
      <c r="A55" s="233"/>
      <c r="B55" s="274"/>
      <c r="C55" s="304"/>
      <c r="D55" s="304"/>
      <c r="E55" s="304"/>
      <c r="F55" s="304"/>
      <c r="G55" s="253" t="s">
        <v>219</v>
      </c>
      <c r="H55" s="52" t="s">
        <v>220</v>
      </c>
      <c r="I55" s="55"/>
      <c r="J55" s="254">
        <f>J56</f>
        <v>115000</v>
      </c>
      <c r="K55" s="254">
        <f>K56</f>
        <v>115000</v>
      </c>
    </row>
    <row r="56" spans="1:11" ht="27" customHeight="1">
      <c r="A56" s="233"/>
      <c r="B56" s="274"/>
      <c r="C56" s="304"/>
      <c r="D56" s="304"/>
      <c r="E56" s="304"/>
      <c r="F56" s="304"/>
      <c r="G56" s="253" t="s">
        <v>96</v>
      </c>
      <c r="H56" s="52"/>
      <c r="I56" s="55">
        <v>200</v>
      </c>
      <c r="J56" s="254">
        <f>'Ведомка 2024-2025'!I111</f>
        <v>115000</v>
      </c>
      <c r="K56" s="254">
        <f>'Ведомка 2024-2025'!M110</f>
        <v>115000</v>
      </c>
    </row>
    <row r="57" spans="1:11" ht="27" customHeight="1">
      <c r="A57" s="233"/>
      <c r="B57" s="274"/>
      <c r="C57" s="304"/>
      <c r="D57" s="304"/>
      <c r="E57" s="304"/>
      <c r="F57" s="304"/>
      <c r="G57" s="247" t="s">
        <v>234</v>
      </c>
      <c r="H57" s="248" t="s">
        <v>235</v>
      </c>
      <c r="I57" s="249"/>
      <c r="J57" s="250">
        <f>J58+J62+J64+J66+J68+J70+J72+J74</f>
        <v>27964557.150000002</v>
      </c>
      <c r="K57" s="250">
        <f>K58+K62+K64+K66+K68+K70+K72+K74</f>
        <v>28558211.150000002</v>
      </c>
    </row>
    <row r="58" spans="1:11" ht="15.75">
      <c r="A58" s="233"/>
      <c r="B58" s="274"/>
      <c r="C58" s="304"/>
      <c r="D58" s="304"/>
      <c r="E58" s="304"/>
      <c r="F58" s="304"/>
      <c r="G58" s="253" t="s">
        <v>254</v>
      </c>
      <c r="H58" s="52" t="s">
        <v>255</v>
      </c>
      <c r="I58" s="55"/>
      <c r="J58" s="254">
        <f>J59+J60+J61</f>
        <v>13572425.78</v>
      </c>
      <c r="K58" s="254">
        <f>K59+K60+K61</f>
        <v>14039929.78</v>
      </c>
    </row>
    <row r="59" spans="1:11" ht="56.25">
      <c r="A59" s="233"/>
      <c r="B59" s="274"/>
      <c r="C59" s="304"/>
      <c r="D59" s="304"/>
      <c r="E59" s="304"/>
      <c r="F59" s="304"/>
      <c r="G59" s="253" t="s">
        <v>95</v>
      </c>
      <c r="H59" s="52"/>
      <c r="I59" s="55">
        <v>100</v>
      </c>
      <c r="J59" s="254">
        <f>'Ведомка 2024-2025'!I141</f>
        <v>10339860.78</v>
      </c>
      <c r="K59" s="254">
        <f>'Ведомка 2024-2025'!M141</f>
        <v>10339860.78</v>
      </c>
    </row>
    <row r="60" spans="1:14" ht="27" customHeight="1">
      <c r="A60" s="233"/>
      <c r="B60" s="274"/>
      <c r="C60" s="304"/>
      <c r="D60" s="304"/>
      <c r="E60" s="304"/>
      <c r="F60" s="304"/>
      <c r="G60" s="253" t="s">
        <v>96</v>
      </c>
      <c r="H60" s="52"/>
      <c r="I60" s="55">
        <v>200</v>
      </c>
      <c r="J60" s="254">
        <f>'Ведомка 2024-2025'!I142</f>
        <v>3159499</v>
      </c>
      <c r="K60" s="254">
        <f>'Ведомка 2024-2025'!M142</f>
        <v>3627003</v>
      </c>
      <c r="L60" s="311"/>
      <c r="M60" s="312"/>
      <c r="N60" s="312"/>
    </row>
    <row r="61" spans="1:11" ht="15.75">
      <c r="A61" s="233"/>
      <c r="B61" s="274"/>
      <c r="C61" s="304"/>
      <c r="D61" s="304"/>
      <c r="E61" s="304"/>
      <c r="F61" s="304"/>
      <c r="G61" s="253" t="s">
        <v>97</v>
      </c>
      <c r="H61" s="52"/>
      <c r="I61" s="55">
        <v>800</v>
      </c>
      <c r="J61" s="254">
        <f>'Ведомка 2024-2025'!H143</f>
        <v>73066</v>
      </c>
      <c r="K61" s="254">
        <f>'Ведомка 2024-2025'!M143</f>
        <v>73066</v>
      </c>
    </row>
    <row r="62" spans="1:11" ht="15.75">
      <c r="A62" s="233"/>
      <c r="B62" s="274"/>
      <c r="C62" s="304"/>
      <c r="D62" s="304"/>
      <c r="E62" s="304"/>
      <c r="F62" s="304"/>
      <c r="G62" s="253" t="s">
        <v>236</v>
      </c>
      <c r="H62" s="52" t="s">
        <v>237</v>
      </c>
      <c r="I62" s="55"/>
      <c r="J62" s="254">
        <f>J63</f>
        <v>3292000</v>
      </c>
      <c r="K62" s="254">
        <f>K63</f>
        <v>3292000</v>
      </c>
    </row>
    <row r="63" spans="1:11" ht="27" customHeight="1">
      <c r="A63" s="233"/>
      <c r="B63" s="274"/>
      <c r="C63" s="304"/>
      <c r="D63" s="304"/>
      <c r="E63" s="304"/>
      <c r="F63" s="304"/>
      <c r="G63" s="253" t="s">
        <v>96</v>
      </c>
      <c r="H63" s="52"/>
      <c r="I63" s="55">
        <v>200</v>
      </c>
      <c r="J63" s="254">
        <f>'Ведомка 2024-2025'!M122</f>
        <v>3292000</v>
      </c>
      <c r="K63" s="254">
        <f>'Ведомка 2024-2025'!M122</f>
        <v>3292000</v>
      </c>
    </row>
    <row r="64" spans="1:11" ht="15.75">
      <c r="A64" s="233"/>
      <c r="B64" s="274"/>
      <c r="C64" s="304"/>
      <c r="D64" s="304"/>
      <c r="E64" s="304"/>
      <c r="F64" s="304"/>
      <c r="G64" s="313" t="s">
        <v>238</v>
      </c>
      <c r="H64" s="52" t="s">
        <v>239</v>
      </c>
      <c r="I64" s="55"/>
      <c r="J64" s="254">
        <f>J65</f>
        <v>800000</v>
      </c>
      <c r="K64" s="254">
        <f>K65</f>
        <v>800000</v>
      </c>
    </row>
    <row r="65" spans="1:11" ht="27" customHeight="1">
      <c r="A65" s="233"/>
      <c r="B65" s="274"/>
      <c r="C65" s="304"/>
      <c r="D65" s="304"/>
      <c r="E65" s="304"/>
      <c r="F65" s="304"/>
      <c r="G65" s="253" t="s">
        <v>96</v>
      </c>
      <c r="H65" s="52"/>
      <c r="I65" s="55">
        <v>200</v>
      </c>
      <c r="J65" s="254">
        <f>'Ведомка 2024-2025'!I124</f>
        <v>800000</v>
      </c>
      <c r="K65" s="254">
        <f>'Ведомка 2024-2025'!M124</f>
        <v>800000</v>
      </c>
    </row>
    <row r="66" spans="1:11" ht="15.75">
      <c r="A66" s="233"/>
      <c r="B66" s="274"/>
      <c r="C66" s="304"/>
      <c r="D66" s="304"/>
      <c r="E66" s="304"/>
      <c r="F66" s="304"/>
      <c r="G66" s="310" t="s">
        <v>240</v>
      </c>
      <c r="H66" s="52" t="s">
        <v>241</v>
      </c>
      <c r="I66" s="55"/>
      <c r="J66" s="254">
        <f>J67</f>
        <v>250000</v>
      </c>
      <c r="K66" s="254">
        <f>K67</f>
        <v>250000</v>
      </c>
    </row>
    <row r="67" spans="1:11" ht="27" customHeight="1">
      <c r="A67" s="233"/>
      <c r="B67" s="274"/>
      <c r="C67" s="304"/>
      <c r="D67" s="304"/>
      <c r="E67" s="304"/>
      <c r="F67" s="304"/>
      <c r="G67" s="253" t="s">
        <v>96</v>
      </c>
      <c r="H67" s="52"/>
      <c r="I67" s="55">
        <v>200</v>
      </c>
      <c r="J67" s="254">
        <f>'Ведомка 2024-2025'!I126</f>
        <v>250000</v>
      </c>
      <c r="K67" s="254">
        <f>'Ведомка 2024-2025'!M126</f>
        <v>250000</v>
      </c>
    </row>
    <row r="68" spans="1:11" ht="15.75">
      <c r="A68" s="233"/>
      <c r="B68" s="274"/>
      <c r="C68" s="304"/>
      <c r="D68" s="304"/>
      <c r="E68" s="304"/>
      <c r="F68" s="304"/>
      <c r="G68" s="253" t="s">
        <v>242</v>
      </c>
      <c r="H68" s="52" t="s">
        <v>243</v>
      </c>
      <c r="I68" s="55"/>
      <c r="J68" s="254">
        <f>J69</f>
        <v>150000</v>
      </c>
      <c r="K68" s="254">
        <f>K69</f>
        <v>150000</v>
      </c>
    </row>
    <row r="69" spans="1:11" ht="27" customHeight="1">
      <c r="A69" s="233"/>
      <c r="B69" s="274"/>
      <c r="C69" s="304"/>
      <c r="D69" s="304"/>
      <c r="E69" s="304"/>
      <c r="F69" s="304"/>
      <c r="G69" s="253" t="s">
        <v>96</v>
      </c>
      <c r="H69" s="52"/>
      <c r="I69" s="55">
        <v>200</v>
      </c>
      <c r="J69" s="254">
        <f>'Ведомка 2024-2025'!I128</f>
        <v>150000</v>
      </c>
      <c r="K69" s="254">
        <f>'Ведомка 2024-2025'!M129</f>
        <v>150000</v>
      </c>
    </row>
    <row r="70" spans="1:11" ht="15.75">
      <c r="A70" s="233"/>
      <c r="B70" s="274"/>
      <c r="C70" s="304"/>
      <c r="D70" s="304"/>
      <c r="E70" s="304"/>
      <c r="F70" s="304"/>
      <c r="G70" s="253" t="s">
        <v>244</v>
      </c>
      <c r="H70" s="52" t="s">
        <v>245</v>
      </c>
      <c r="I70" s="55"/>
      <c r="J70" s="254">
        <f>J71</f>
        <v>3400000</v>
      </c>
      <c r="K70" s="254">
        <f>K71</f>
        <v>3400000</v>
      </c>
    </row>
    <row r="71" spans="1:11" ht="27" customHeight="1">
      <c r="A71" s="233"/>
      <c r="B71" s="274"/>
      <c r="C71" s="304"/>
      <c r="D71" s="304"/>
      <c r="E71" s="304"/>
      <c r="F71" s="304"/>
      <c r="G71" s="253" t="s">
        <v>96</v>
      </c>
      <c r="H71" s="52"/>
      <c r="I71" s="55">
        <v>200</v>
      </c>
      <c r="J71" s="254">
        <f>'Ведомка 2024-2025'!I131</f>
        <v>3400000</v>
      </c>
      <c r="K71" s="254">
        <f>'Ведомка 2024-2025'!M131</f>
        <v>3400000</v>
      </c>
    </row>
    <row r="72" spans="1:11" ht="15.75">
      <c r="A72" s="233"/>
      <c r="B72" s="274"/>
      <c r="C72" s="304"/>
      <c r="D72" s="304"/>
      <c r="E72" s="304"/>
      <c r="F72" s="304"/>
      <c r="G72" s="253" t="s">
        <v>246</v>
      </c>
      <c r="H72" s="52" t="s">
        <v>247</v>
      </c>
      <c r="I72" s="55"/>
      <c r="J72" s="254">
        <f>J73</f>
        <v>1300000</v>
      </c>
      <c r="K72" s="254">
        <f>K73</f>
        <v>1300000</v>
      </c>
    </row>
    <row r="73" spans="1:11" ht="22.5">
      <c r="A73" s="233"/>
      <c r="B73" s="274"/>
      <c r="C73" s="304"/>
      <c r="D73" s="304"/>
      <c r="E73" s="304"/>
      <c r="F73" s="304"/>
      <c r="G73" s="253" t="s">
        <v>96</v>
      </c>
      <c r="H73" s="52"/>
      <c r="I73" s="55">
        <v>200</v>
      </c>
      <c r="J73" s="254">
        <f>'Ведомка 2024-2025'!I133</f>
        <v>1300000</v>
      </c>
      <c r="K73" s="254">
        <f>'Ведомка 2024-2025'!M133</f>
        <v>1300000</v>
      </c>
    </row>
    <row r="74" spans="1:11" ht="20.25" customHeight="1">
      <c r="A74" s="233"/>
      <c r="B74" s="274"/>
      <c r="C74" s="304"/>
      <c r="D74" s="304"/>
      <c r="E74" s="304"/>
      <c r="F74" s="304"/>
      <c r="G74" s="253" t="s">
        <v>248</v>
      </c>
      <c r="H74" s="52" t="s">
        <v>249</v>
      </c>
      <c r="I74" s="55"/>
      <c r="J74" s="254">
        <f>J75</f>
        <v>5200131.37</v>
      </c>
      <c r="K74" s="254">
        <f>K75</f>
        <v>5326281.37</v>
      </c>
    </row>
    <row r="75" spans="1:11" ht="23.25" customHeight="1">
      <c r="A75" s="233"/>
      <c r="B75" s="274"/>
      <c r="C75" s="304"/>
      <c r="D75" s="304"/>
      <c r="E75" s="304"/>
      <c r="F75" s="304"/>
      <c r="G75" s="253" t="s">
        <v>96</v>
      </c>
      <c r="H75" s="52"/>
      <c r="I75" s="55">
        <v>200</v>
      </c>
      <c r="J75" s="254">
        <f>'Ведомка 2024-2025'!I135</f>
        <v>5200131.37</v>
      </c>
      <c r="K75" s="254">
        <f>'Ведомка 2024-2025'!M135</f>
        <v>5326281.37</v>
      </c>
    </row>
    <row r="76" spans="1:11" ht="26.25" customHeight="1">
      <c r="A76" s="233"/>
      <c r="B76" s="234"/>
      <c r="C76" s="314"/>
      <c r="D76" s="314"/>
      <c r="E76" s="314"/>
      <c r="F76" s="314"/>
      <c r="G76" s="235" t="s">
        <v>324</v>
      </c>
      <c r="H76" s="236" t="s">
        <v>325</v>
      </c>
      <c r="I76" s="237"/>
      <c r="J76" s="238">
        <f>J77+J81+J92</f>
        <v>1028000</v>
      </c>
      <c r="K76" s="238">
        <f>K77+K81+K92</f>
        <v>1028000</v>
      </c>
    </row>
    <row r="77" spans="1:11" ht="24.75" customHeight="1">
      <c r="A77" s="233"/>
      <c r="B77" s="256" t="s">
        <v>326</v>
      </c>
      <c r="C77" s="256"/>
      <c r="D77" s="256"/>
      <c r="E77" s="256"/>
      <c r="F77" s="256"/>
      <c r="G77" s="241" t="s">
        <v>327</v>
      </c>
      <c r="H77" s="242" t="s">
        <v>259</v>
      </c>
      <c r="I77" s="243"/>
      <c r="J77" s="244">
        <f>J79</f>
        <v>25000</v>
      </c>
      <c r="K77" s="244">
        <f>K79</f>
        <v>25000</v>
      </c>
    </row>
    <row r="78" spans="1:21" s="210" customFormat="1" ht="18" customHeight="1">
      <c r="A78" s="288"/>
      <c r="B78" s="257"/>
      <c r="C78" s="257"/>
      <c r="D78" s="257"/>
      <c r="E78" s="257"/>
      <c r="F78" s="256"/>
      <c r="G78" s="247" t="s">
        <v>260</v>
      </c>
      <c r="H78" s="248" t="s">
        <v>261</v>
      </c>
      <c r="I78" s="249"/>
      <c r="J78" s="250">
        <f>J79</f>
        <v>25000</v>
      </c>
      <c r="K78" s="250">
        <f>K79</f>
        <v>25000</v>
      </c>
      <c r="L78" s="214"/>
      <c r="M78" s="215"/>
      <c r="N78" s="215"/>
      <c r="O78" s="215"/>
      <c r="P78" s="215"/>
      <c r="Q78" s="215"/>
      <c r="R78" s="215"/>
      <c r="S78" s="215"/>
      <c r="T78" s="215"/>
      <c r="U78" s="215"/>
    </row>
    <row r="79" spans="1:11" ht="32.25" customHeight="1">
      <c r="A79" s="233"/>
      <c r="B79" s="315" t="s">
        <v>328</v>
      </c>
      <c r="C79" s="315"/>
      <c r="D79" s="315"/>
      <c r="E79" s="315"/>
      <c r="F79" s="315"/>
      <c r="G79" s="253" t="s">
        <v>262</v>
      </c>
      <c r="H79" s="52" t="s">
        <v>263</v>
      </c>
      <c r="I79" s="55"/>
      <c r="J79" s="254">
        <f>J80</f>
        <v>25000</v>
      </c>
      <c r="K79" s="265">
        <f>K80</f>
        <v>25000</v>
      </c>
    </row>
    <row r="80" spans="1:11" ht="24" customHeight="1">
      <c r="A80" s="233"/>
      <c r="B80" s="315">
        <v>200</v>
      </c>
      <c r="C80" s="315"/>
      <c r="D80" s="315"/>
      <c r="E80" s="315"/>
      <c r="F80" s="315"/>
      <c r="G80" s="253" t="s">
        <v>96</v>
      </c>
      <c r="H80" s="52"/>
      <c r="I80" s="55">
        <v>200</v>
      </c>
      <c r="J80" s="254">
        <f>'Ведомка 2024-2025'!H149</f>
        <v>25000</v>
      </c>
      <c r="K80" s="316">
        <f>'Ведомка 2024-2025'!L149</f>
        <v>25000</v>
      </c>
    </row>
    <row r="81" spans="1:11" ht="23.25" customHeight="1">
      <c r="A81" s="233"/>
      <c r="B81" s="274" t="s">
        <v>329</v>
      </c>
      <c r="C81" s="274"/>
      <c r="D81" s="274"/>
      <c r="E81" s="274"/>
      <c r="F81" s="274"/>
      <c r="G81" s="241" t="s">
        <v>330</v>
      </c>
      <c r="H81" s="242" t="s">
        <v>114</v>
      </c>
      <c r="I81" s="243"/>
      <c r="J81" s="244">
        <f>J82+J87</f>
        <v>633800</v>
      </c>
      <c r="K81" s="244">
        <f>K82+K87</f>
        <v>633800</v>
      </c>
    </row>
    <row r="82" spans="1:11" ht="41.25" customHeight="1">
      <c r="A82" s="233"/>
      <c r="B82" s="273"/>
      <c r="C82" s="273"/>
      <c r="D82" s="273"/>
      <c r="E82" s="273"/>
      <c r="F82" s="274"/>
      <c r="G82" s="258" t="s">
        <v>115</v>
      </c>
      <c r="H82" s="84" t="s">
        <v>116</v>
      </c>
      <c r="I82" s="259"/>
      <c r="J82" s="260">
        <f>J83+J85</f>
        <v>481800</v>
      </c>
      <c r="K82" s="260">
        <f>K83+K85</f>
        <v>481800</v>
      </c>
    </row>
    <row r="83" spans="1:11" ht="32.25" customHeight="1">
      <c r="A83" s="233"/>
      <c r="B83" s="273"/>
      <c r="C83" s="273"/>
      <c r="D83" s="273"/>
      <c r="E83" s="273"/>
      <c r="F83" s="274"/>
      <c r="G83" s="253" t="s">
        <v>331</v>
      </c>
      <c r="H83" s="52" t="s">
        <v>118</v>
      </c>
      <c r="I83" s="55"/>
      <c r="J83" s="254">
        <f>J84</f>
        <v>350000</v>
      </c>
      <c r="K83" s="254">
        <f>K84</f>
        <v>350000</v>
      </c>
    </row>
    <row r="84" spans="1:11" ht="24" customHeight="1">
      <c r="A84" s="233"/>
      <c r="B84" s="273"/>
      <c r="C84" s="273"/>
      <c r="D84" s="273"/>
      <c r="E84" s="273"/>
      <c r="F84" s="274"/>
      <c r="G84" s="253" t="s">
        <v>96</v>
      </c>
      <c r="H84" s="52"/>
      <c r="I84" s="55">
        <v>200</v>
      </c>
      <c r="J84" s="260">
        <f>'Ведомка 2024-2025'!I32</f>
        <v>350000</v>
      </c>
      <c r="K84" s="260">
        <f>'Ведомка 2024-2025'!M32</f>
        <v>350000</v>
      </c>
    </row>
    <row r="85" spans="1:11" ht="24" customHeight="1">
      <c r="A85" s="233"/>
      <c r="B85" s="273"/>
      <c r="C85" s="273"/>
      <c r="D85" s="273"/>
      <c r="E85" s="273"/>
      <c r="F85" s="274"/>
      <c r="G85" s="253" t="s">
        <v>119</v>
      </c>
      <c r="H85" s="52" t="s">
        <v>120</v>
      </c>
      <c r="I85" s="55"/>
      <c r="J85" s="260">
        <f>J86</f>
        <v>131800</v>
      </c>
      <c r="K85" s="260">
        <f>K86</f>
        <v>131800</v>
      </c>
    </row>
    <row r="86" spans="1:11" ht="24" customHeight="1">
      <c r="A86" s="233"/>
      <c r="B86" s="273"/>
      <c r="C86" s="273"/>
      <c r="D86" s="273"/>
      <c r="E86" s="273"/>
      <c r="F86" s="274"/>
      <c r="G86" s="253" t="s">
        <v>96</v>
      </c>
      <c r="H86" s="52"/>
      <c r="I86" s="55">
        <v>200</v>
      </c>
      <c r="J86" s="260">
        <f>'Ведомка 2024-2025'!I34</f>
        <v>131800</v>
      </c>
      <c r="K86" s="260">
        <f>'Ведомка 2024-2025'!M34</f>
        <v>131800</v>
      </c>
    </row>
    <row r="87" spans="1:26" s="278" customFormat="1" ht="35.25" customHeight="1">
      <c r="A87" s="272"/>
      <c r="B87" s="257"/>
      <c r="C87" s="257"/>
      <c r="D87" s="257"/>
      <c r="E87" s="257"/>
      <c r="F87" s="256"/>
      <c r="G87" s="258" t="s">
        <v>332</v>
      </c>
      <c r="H87" s="84" t="s">
        <v>121</v>
      </c>
      <c r="I87" s="259"/>
      <c r="J87" s="260">
        <f>J88+J90</f>
        <v>152000</v>
      </c>
      <c r="K87" s="260">
        <f>K88+K90</f>
        <v>152000</v>
      </c>
      <c r="L87" s="275"/>
      <c r="M87" s="276"/>
      <c r="N87" s="276"/>
      <c r="O87" s="276"/>
      <c r="P87" s="276"/>
      <c r="Q87" s="276"/>
      <c r="R87" s="276"/>
      <c r="S87" s="276"/>
      <c r="T87" s="276"/>
      <c r="U87" s="276"/>
      <c r="V87" s="277"/>
      <c r="W87" s="277"/>
      <c r="X87" s="277"/>
      <c r="Y87" s="277"/>
      <c r="Z87" s="277"/>
    </row>
    <row r="88" spans="1:11" ht="33.75">
      <c r="A88" s="233"/>
      <c r="B88" s="263"/>
      <c r="C88" s="263"/>
      <c r="D88" s="263"/>
      <c r="E88" s="263"/>
      <c r="F88" s="264"/>
      <c r="G88" s="253" t="s">
        <v>122</v>
      </c>
      <c r="H88" s="52" t="s">
        <v>123</v>
      </c>
      <c r="I88" s="55"/>
      <c r="J88" s="254">
        <f>J89</f>
        <v>42000</v>
      </c>
      <c r="K88" s="265">
        <f>K89</f>
        <v>42000</v>
      </c>
    </row>
    <row r="89" spans="1:11" ht="20.25" customHeight="1">
      <c r="A89" s="233"/>
      <c r="B89" s="263"/>
      <c r="C89" s="263"/>
      <c r="D89" s="263"/>
      <c r="E89" s="263"/>
      <c r="F89" s="264"/>
      <c r="G89" s="253" t="s">
        <v>97</v>
      </c>
      <c r="H89" s="52"/>
      <c r="I89" s="55">
        <v>800</v>
      </c>
      <c r="J89" s="254">
        <f>'Ведомка 2024-2025'!I37</f>
        <v>42000</v>
      </c>
      <c r="K89" s="265">
        <f>'Ведомка 2024-2025'!M37</f>
        <v>42000</v>
      </c>
    </row>
    <row r="90" spans="1:11" ht="36" customHeight="1">
      <c r="A90" s="233"/>
      <c r="B90" s="263"/>
      <c r="C90" s="263"/>
      <c r="D90" s="263"/>
      <c r="E90" s="263"/>
      <c r="F90" s="264"/>
      <c r="G90" s="253" t="s">
        <v>333</v>
      </c>
      <c r="H90" s="52" t="s">
        <v>125</v>
      </c>
      <c r="I90" s="55"/>
      <c r="J90" s="254">
        <f>J91</f>
        <v>110000</v>
      </c>
      <c r="K90" s="265">
        <f>K91</f>
        <v>110000</v>
      </c>
    </row>
    <row r="91" spans="1:11" ht="24" customHeight="1">
      <c r="A91" s="233"/>
      <c r="B91" s="263"/>
      <c r="C91" s="263"/>
      <c r="D91" s="263"/>
      <c r="E91" s="263"/>
      <c r="F91" s="264"/>
      <c r="G91" s="253" t="s">
        <v>96</v>
      </c>
      <c r="H91" s="52"/>
      <c r="I91" s="55">
        <v>200</v>
      </c>
      <c r="J91" s="254">
        <f>'Ведомка 2024-2025'!I39</f>
        <v>110000</v>
      </c>
      <c r="K91" s="265">
        <f>'Ведомка 2024-2025'!M39</f>
        <v>110000</v>
      </c>
    </row>
    <row r="92" spans="1:11" ht="28.5" customHeight="1">
      <c r="A92" s="233"/>
      <c r="B92" s="263"/>
      <c r="C92" s="263"/>
      <c r="D92" s="263"/>
      <c r="E92" s="263"/>
      <c r="F92" s="264"/>
      <c r="G92" s="241" t="s">
        <v>334</v>
      </c>
      <c r="H92" s="317" t="s">
        <v>127</v>
      </c>
      <c r="I92" s="241"/>
      <c r="J92" s="345">
        <f>J93</f>
        <v>369200</v>
      </c>
      <c r="K92" s="345">
        <f>K93</f>
        <v>369200</v>
      </c>
    </row>
    <row r="93" spans="1:11" ht="45" customHeight="1">
      <c r="A93" s="233"/>
      <c r="B93" s="263"/>
      <c r="C93" s="263"/>
      <c r="D93" s="263"/>
      <c r="E93" s="263"/>
      <c r="F93" s="264"/>
      <c r="G93" s="319" t="s">
        <v>128</v>
      </c>
      <c r="H93" s="320" t="s">
        <v>129</v>
      </c>
      <c r="I93" s="321"/>
      <c r="J93" s="322">
        <f>J94</f>
        <v>369200</v>
      </c>
      <c r="K93" s="323">
        <f>J94</f>
        <v>369200</v>
      </c>
    </row>
    <row r="94" spans="1:11" ht="36.75" customHeight="1">
      <c r="A94" s="233"/>
      <c r="B94" s="263"/>
      <c r="C94" s="263"/>
      <c r="D94" s="263"/>
      <c r="E94" s="263"/>
      <c r="F94" s="264"/>
      <c r="G94" s="325" t="s">
        <v>130</v>
      </c>
      <c r="H94" s="52" t="s">
        <v>131</v>
      </c>
      <c r="I94" s="55"/>
      <c r="J94" s="254">
        <f>J95</f>
        <v>369200</v>
      </c>
      <c r="K94" s="265">
        <f>K95</f>
        <v>369200</v>
      </c>
    </row>
    <row r="95" spans="1:11" ht="24" customHeight="1">
      <c r="A95" s="233"/>
      <c r="B95" s="263"/>
      <c r="C95" s="263"/>
      <c r="D95" s="263"/>
      <c r="E95" s="263"/>
      <c r="F95" s="264"/>
      <c r="G95" s="253" t="s">
        <v>96</v>
      </c>
      <c r="H95" s="52"/>
      <c r="I95" s="55">
        <v>200</v>
      </c>
      <c r="J95" s="254">
        <f>'Ведомка 2024-2025'!I43</f>
        <v>369200</v>
      </c>
      <c r="K95" s="265">
        <f>'Ведомка 2024-2025'!M43</f>
        <v>369200</v>
      </c>
    </row>
    <row r="96" spans="1:11" ht="21" customHeight="1">
      <c r="A96" s="233"/>
      <c r="B96" s="234" t="s">
        <v>335</v>
      </c>
      <c r="C96" s="234"/>
      <c r="D96" s="234"/>
      <c r="E96" s="234"/>
      <c r="F96" s="234"/>
      <c r="G96" s="235" t="s">
        <v>175</v>
      </c>
      <c r="H96" s="236" t="s">
        <v>176</v>
      </c>
      <c r="I96" s="237"/>
      <c r="J96" s="238">
        <f>J97</f>
        <v>12438435</v>
      </c>
      <c r="K96" s="238">
        <f>K97</f>
        <v>12645395</v>
      </c>
    </row>
    <row r="97" spans="1:11" ht="36.75" customHeight="1">
      <c r="A97" s="233"/>
      <c r="B97" s="256" t="s">
        <v>336</v>
      </c>
      <c r="C97" s="256"/>
      <c r="D97" s="256"/>
      <c r="E97" s="256"/>
      <c r="F97" s="256"/>
      <c r="G97" s="241" t="s">
        <v>177</v>
      </c>
      <c r="H97" s="242" t="s">
        <v>178</v>
      </c>
      <c r="I97" s="243"/>
      <c r="J97" s="244">
        <f>J98</f>
        <v>12438435</v>
      </c>
      <c r="K97" s="244">
        <f>K98</f>
        <v>12645395</v>
      </c>
    </row>
    <row r="98" spans="1:11" ht="41.25" customHeight="1">
      <c r="A98" s="233"/>
      <c r="B98" s="273"/>
      <c r="C98" s="273"/>
      <c r="D98" s="273"/>
      <c r="E98" s="273"/>
      <c r="F98" s="274"/>
      <c r="G98" s="326" t="s">
        <v>179</v>
      </c>
      <c r="H98" s="327" t="s">
        <v>180</v>
      </c>
      <c r="I98" s="328"/>
      <c r="J98" s="329">
        <f>J99+J101+J103+J105+J107</f>
        <v>12438435</v>
      </c>
      <c r="K98" s="329">
        <f>K99+K101+K103+K105+K107</f>
        <v>12645395</v>
      </c>
    </row>
    <row r="99" spans="1:11" ht="45" customHeight="1">
      <c r="A99" s="233"/>
      <c r="B99" s="264" t="s">
        <v>337</v>
      </c>
      <c r="C99" s="264"/>
      <c r="D99" s="264"/>
      <c r="E99" s="264"/>
      <c r="F99" s="264"/>
      <c r="G99" s="253" t="s">
        <v>338</v>
      </c>
      <c r="H99" s="52" t="s">
        <v>182</v>
      </c>
      <c r="I99" s="55"/>
      <c r="J99" s="254">
        <f>J100</f>
        <v>1773169</v>
      </c>
      <c r="K99" s="254">
        <f>K100</f>
        <v>1980129</v>
      </c>
    </row>
    <row r="100" spans="1:11" ht="24" customHeight="1">
      <c r="A100" s="233"/>
      <c r="B100" s="263"/>
      <c r="C100" s="263"/>
      <c r="D100" s="263"/>
      <c r="E100" s="263"/>
      <c r="F100" s="264"/>
      <c r="G100" s="253" t="s">
        <v>96</v>
      </c>
      <c r="H100" s="52"/>
      <c r="I100" s="55">
        <v>200</v>
      </c>
      <c r="J100" s="254">
        <f>'Ведомка 2024-2025'!I79</f>
        <v>1773169</v>
      </c>
      <c r="K100" s="265">
        <f>'Ведомка 2024-2025'!M79</f>
        <v>1980129</v>
      </c>
    </row>
    <row r="101" spans="1:11" ht="24" customHeight="1">
      <c r="A101" s="233"/>
      <c r="B101" s="263"/>
      <c r="C101" s="263"/>
      <c r="D101" s="263"/>
      <c r="E101" s="263"/>
      <c r="F101" s="264"/>
      <c r="G101" s="253" t="s">
        <v>185</v>
      </c>
      <c r="H101" s="52" t="s">
        <v>186</v>
      </c>
      <c r="I101" s="55"/>
      <c r="J101" s="254">
        <f>J102</f>
        <v>277312</v>
      </c>
      <c r="K101" s="265">
        <f>K102</f>
        <v>277312</v>
      </c>
    </row>
    <row r="102" spans="1:11" ht="24" customHeight="1">
      <c r="A102" s="233"/>
      <c r="B102" s="263"/>
      <c r="C102" s="263"/>
      <c r="D102" s="263"/>
      <c r="E102" s="263"/>
      <c r="F102" s="264"/>
      <c r="G102" s="253" t="s">
        <v>96</v>
      </c>
      <c r="H102" s="52"/>
      <c r="I102" s="55">
        <v>200</v>
      </c>
      <c r="J102" s="254">
        <f>'Ведомка 2024-2025'!I83</f>
        <v>277312</v>
      </c>
      <c r="K102" s="265">
        <f>'Ведомка 2024-2025'!M83</f>
        <v>277312</v>
      </c>
    </row>
    <row r="103" spans="1:11" ht="15.75">
      <c r="A103" s="233"/>
      <c r="B103" s="263"/>
      <c r="C103" s="263"/>
      <c r="D103" s="263"/>
      <c r="E103" s="263"/>
      <c r="F103" s="264"/>
      <c r="G103" s="253" t="s">
        <v>183</v>
      </c>
      <c r="H103" s="52" t="s">
        <v>187</v>
      </c>
      <c r="I103" s="55"/>
      <c r="J103" s="254">
        <f>J104</f>
        <v>4268780</v>
      </c>
      <c r="K103" s="265">
        <f>K104</f>
        <v>4268780</v>
      </c>
    </row>
    <row r="104" spans="1:11" ht="26.25" customHeight="1">
      <c r="A104" s="233"/>
      <c r="B104" s="263"/>
      <c r="C104" s="263"/>
      <c r="D104" s="263"/>
      <c r="E104" s="263"/>
      <c r="F104" s="264"/>
      <c r="G104" s="253" t="s">
        <v>96</v>
      </c>
      <c r="H104" s="52"/>
      <c r="I104" s="55">
        <v>200</v>
      </c>
      <c r="J104" s="254">
        <f>'Ведомка 2024-2025'!I85</f>
        <v>4268780</v>
      </c>
      <c r="K104" s="265">
        <f>'Ведомка 2024-2025'!M85</f>
        <v>4268780</v>
      </c>
    </row>
    <row r="105" spans="1:11" ht="48.75" customHeight="1">
      <c r="A105" s="233"/>
      <c r="B105" s="263"/>
      <c r="C105" s="263"/>
      <c r="D105" s="263"/>
      <c r="E105" s="263"/>
      <c r="F105" s="264"/>
      <c r="G105" s="253" t="s">
        <v>190</v>
      </c>
      <c r="H105" s="52" t="s">
        <v>191</v>
      </c>
      <c r="I105" s="55"/>
      <c r="J105" s="254">
        <f>J106</f>
        <v>373269</v>
      </c>
      <c r="K105" s="265">
        <f>K106</f>
        <v>373269</v>
      </c>
    </row>
    <row r="106" spans="1:11" ht="26.25" customHeight="1">
      <c r="A106" s="233"/>
      <c r="B106" s="263"/>
      <c r="C106" s="263"/>
      <c r="D106" s="263"/>
      <c r="E106" s="263"/>
      <c r="F106" s="264"/>
      <c r="G106" s="253" t="s">
        <v>96</v>
      </c>
      <c r="H106" s="52"/>
      <c r="I106" s="55">
        <v>200</v>
      </c>
      <c r="J106" s="254">
        <f>'Ведомка 2024-2025'!I89</f>
        <v>373269</v>
      </c>
      <c r="K106" s="265">
        <f>'Ведомка 2024-2025'!M89</f>
        <v>373269</v>
      </c>
    </row>
    <row r="107" spans="1:11" ht="44.25" customHeight="1">
      <c r="A107" s="233"/>
      <c r="B107" s="263"/>
      <c r="C107" s="263"/>
      <c r="D107" s="263"/>
      <c r="E107" s="263"/>
      <c r="F107" s="264"/>
      <c r="G107" s="253" t="s">
        <v>339</v>
      </c>
      <c r="H107" s="52" t="s">
        <v>189</v>
      </c>
      <c r="I107" s="55"/>
      <c r="J107" s="254">
        <f>J108</f>
        <v>5745905</v>
      </c>
      <c r="K107" s="265">
        <f>K108</f>
        <v>5745905</v>
      </c>
    </row>
    <row r="108" spans="1:11" ht="26.25" customHeight="1">
      <c r="A108" s="233"/>
      <c r="B108" s="263"/>
      <c r="C108" s="263"/>
      <c r="D108" s="263"/>
      <c r="E108" s="263"/>
      <c r="F108" s="264"/>
      <c r="G108" s="253" t="s">
        <v>96</v>
      </c>
      <c r="H108" s="52"/>
      <c r="I108" s="55">
        <v>200</v>
      </c>
      <c r="J108" s="254">
        <f>'Ведомка 2024-2025'!I87</f>
        <v>5745905</v>
      </c>
      <c r="K108" s="265">
        <f>'Ведомка 2024-2025'!M87</f>
        <v>5745905</v>
      </c>
    </row>
    <row r="109" spans="1:11" ht="15.75" customHeight="1">
      <c r="A109" s="233"/>
      <c r="B109" s="234" t="s">
        <v>340</v>
      </c>
      <c r="C109" s="234"/>
      <c r="D109" s="234"/>
      <c r="E109" s="234"/>
      <c r="F109" s="234"/>
      <c r="G109" s="235" t="s">
        <v>87</v>
      </c>
      <c r="H109" s="236" t="s">
        <v>88</v>
      </c>
      <c r="I109" s="237"/>
      <c r="J109" s="238">
        <f>J110+J112+J116+J118+J120+J122</f>
        <v>10018614.85</v>
      </c>
      <c r="K109" s="238">
        <f>K110+K112+K116+K118+K120+K122</f>
        <v>10029201.85</v>
      </c>
    </row>
    <row r="110" spans="1:11" ht="15.75" customHeight="1">
      <c r="A110" s="233"/>
      <c r="B110" s="315" t="s">
        <v>341</v>
      </c>
      <c r="C110" s="315"/>
      <c r="D110" s="315"/>
      <c r="E110" s="315"/>
      <c r="F110" s="315"/>
      <c r="G110" s="253" t="s">
        <v>89</v>
      </c>
      <c r="H110" s="52" t="s">
        <v>90</v>
      </c>
      <c r="I110" s="55"/>
      <c r="J110" s="254">
        <f>J111</f>
        <v>2489746.9</v>
      </c>
      <c r="K110" s="254">
        <f>K111</f>
        <v>2489746.9</v>
      </c>
    </row>
    <row r="111" spans="1:11" ht="46.5" customHeight="1">
      <c r="A111" s="233"/>
      <c r="B111" s="332">
        <v>500</v>
      </c>
      <c r="C111" s="332"/>
      <c r="D111" s="332"/>
      <c r="E111" s="332"/>
      <c r="F111" s="332"/>
      <c r="G111" s="253" t="s">
        <v>95</v>
      </c>
      <c r="H111" s="52"/>
      <c r="I111" s="55">
        <v>100</v>
      </c>
      <c r="J111" s="254">
        <f>'Ведомка 2024-2025'!M16</f>
        <v>2489746.9</v>
      </c>
      <c r="K111" s="316">
        <f>'Ведомка 2024-2025'!I16</f>
        <v>2489746.9</v>
      </c>
    </row>
    <row r="112" spans="1:11" ht="15.75" customHeight="1">
      <c r="A112" s="233"/>
      <c r="B112" s="264" t="s">
        <v>342</v>
      </c>
      <c r="C112" s="264"/>
      <c r="D112" s="264"/>
      <c r="E112" s="264"/>
      <c r="F112" s="264"/>
      <c r="G112" s="253" t="s">
        <v>93</v>
      </c>
      <c r="H112" s="52" t="s">
        <v>94</v>
      </c>
      <c r="I112" s="55"/>
      <c r="J112" s="254">
        <f>J113+J114+J115</f>
        <v>6965801.95</v>
      </c>
      <c r="K112" s="254">
        <f>K113+K114+K115</f>
        <v>6965801.95</v>
      </c>
    </row>
    <row r="113" spans="1:11" ht="56.25" customHeight="1">
      <c r="A113" s="233"/>
      <c r="B113" s="315">
        <v>100</v>
      </c>
      <c r="C113" s="315"/>
      <c r="D113" s="315"/>
      <c r="E113" s="315"/>
      <c r="F113" s="315"/>
      <c r="G113" s="253" t="s">
        <v>95</v>
      </c>
      <c r="H113" s="52"/>
      <c r="I113" s="55">
        <v>100</v>
      </c>
      <c r="J113" s="254">
        <f>'Ведомка 2024-2025'!I20</f>
        <v>6912153.95</v>
      </c>
      <c r="K113" s="265">
        <f>'Ведомка 2024-2025'!M20</f>
        <v>6912153.95</v>
      </c>
    </row>
    <row r="114" spans="1:11" ht="22.5">
      <c r="A114" s="233"/>
      <c r="B114" s="263"/>
      <c r="C114" s="263"/>
      <c r="D114" s="263"/>
      <c r="E114" s="263"/>
      <c r="F114" s="264"/>
      <c r="G114" s="253" t="s">
        <v>96</v>
      </c>
      <c r="H114" s="52"/>
      <c r="I114" s="55">
        <v>200</v>
      </c>
      <c r="J114" s="254">
        <f>'Ведомка 2024-2025'!I21</f>
        <v>50000</v>
      </c>
      <c r="K114" s="265">
        <f>'Ведомка 2024-2025'!M21</f>
        <v>50000</v>
      </c>
    </row>
    <row r="115" spans="1:11" ht="15.75">
      <c r="A115" s="233"/>
      <c r="B115" s="263"/>
      <c r="C115" s="263"/>
      <c r="D115" s="263"/>
      <c r="E115" s="263"/>
      <c r="F115" s="264"/>
      <c r="G115" s="253" t="s">
        <v>97</v>
      </c>
      <c r="H115" s="52"/>
      <c r="I115" s="55">
        <v>800</v>
      </c>
      <c r="J115" s="254">
        <f>'Ведомка 2024-2025'!I22</f>
        <v>3648</v>
      </c>
      <c r="K115" s="265">
        <f>'Ведомка 2024-2025'!M22</f>
        <v>3648</v>
      </c>
    </row>
    <row r="116" spans="1:11" ht="33.75" customHeight="1">
      <c r="A116" s="233"/>
      <c r="B116" s="264" t="s">
        <v>344</v>
      </c>
      <c r="C116" s="264"/>
      <c r="D116" s="264"/>
      <c r="E116" s="264"/>
      <c r="F116" s="264"/>
      <c r="G116" s="253" t="s">
        <v>107</v>
      </c>
      <c r="H116" s="52" t="s">
        <v>108</v>
      </c>
      <c r="I116" s="55"/>
      <c r="J116" s="254">
        <f>J117</f>
        <v>100000</v>
      </c>
      <c r="K116" s="254">
        <f>K117</f>
        <v>100000</v>
      </c>
    </row>
    <row r="117" spans="1:11" ht="15.75">
      <c r="A117" s="233"/>
      <c r="B117" s="263"/>
      <c r="C117" s="263"/>
      <c r="D117" s="263"/>
      <c r="E117" s="263"/>
      <c r="F117" s="264"/>
      <c r="G117" s="253" t="s">
        <v>97</v>
      </c>
      <c r="H117" s="52"/>
      <c r="I117" s="55">
        <v>800</v>
      </c>
      <c r="J117" s="254">
        <f>'Ведомка 2024-2025'!I26</f>
        <v>100000</v>
      </c>
      <c r="K117" s="265">
        <f>'Ведомка 2024-2025'!M26</f>
        <v>100000</v>
      </c>
    </row>
    <row r="118" spans="1:11" ht="33.75">
      <c r="A118" s="233"/>
      <c r="B118" s="263"/>
      <c r="C118" s="263"/>
      <c r="D118" s="263"/>
      <c r="E118" s="263"/>
      <c r="F118" s="264"/>
      <c r="G118" s="253" t="s">
        <v>272</v>
      </c>
      <c r="H118" s="52" t="s">
        <v>273</v>
      </c>
      <c r="I118" s="55"/>
      <c r="J118" s="254">
        <f>J119</f>
        <v>146178</v>
      </c>
      <c r="K118" s="265">
        <f>K119</f>
        <v>146178</v>
      </c>
    </row>
    <row r="119" spans="1:11" ht="15.75">
      <c r="A119" s="233"/>
      <c r="B119" s="263"/>
      <c r="C119" s="263"/>
      <c r="D119" s="263"/>
      <c r="E119" s="263"/>
      <c r="F119" s="264"/>
      <c r="G119" s="253" t="s">
        <v>274</v>
      </c>
      <c r="H119" s="52"/>
      <c r="I119" s="55">
        <v>300</v>
      </c>
      <c r="J119" s="254">
        <f>'Ведомка 2024-2025'!I153</f>
        <v>146178</v>
      </c>
      <c r="K119" s="265">
        <f>'Ведомка 2024-2025'!M153</f>
        <v>146178</v>
      </c>
    </row>
    <row r="120" spans="1:11" ht="15.75">
      <c r="A120" s="233"/>
      <c r="B120" s="263"/>
      <c r="C120" s="263"/>
      <c r="D120" s="263"/>
      <c r="E120" s="263"/>
      <c r="F120" s="264"/>
      <c r="G120" s="253" t="s">
        <v>283</v>
      </c>
      <c r="H120" s="52" t="s">
        <v>284</v>
      </c>
      <c r="I120" s="55"/>
      <c r="J120" s="254">
        <f>J121</f>
        <v>10000</v>
      </c>
      <c r="K120" s="265">
        <f>K121</f>
        <v>10000</v>
      </c>
    </row>
    <row r="121" spans="1:11" ht="15.75">
      <c r="A121" s="233"/>
      <c r="B121" s="263"/>
      <c r="C121" s="263"/>
      <c r="D121" s="263"/>
      <c r="E121" s="263"/>
      <c r="F121" s="264"/>
      <c r="G121" s="253" t="s">
        <v>274</v>
      </c>
      <c r="H121" s="52"/>
      <c r="I121" s="55">
        <v>300</v>
      </c>
      <c r="J121" s="254">
        <f>'Ведомка 2024-2025'!I162</f>
        <v>10000</v>
      </c>
      <c r="K121" s="265">
        <f>'Ведомка 2024-2025'!M162</f>
        <v>10000</v>
      </c>
    </row>
    <row r="122" spans="1:11" ht="45" customHeight="1">
      <c r="A122" s="233"/>
      <c r="B122" s="264" t="s">
        <v>345</v>
      </c>
      <c r="C122" s="264"/>
      <c r="D122" s="264"/>
      <c r="E122" s="264"/>
      <c r="F122" s="264"/>
      <c r="G122" s="253" t="s">
        <v>60</v>
      </c>
      <c r="H122" s="52" t="s">
        <v>134</v>
      </c>
      <c r="I122" s="55"/>
      <c r="J122" s="255">
        <f>J123</f>
        <v>306888</v>
      </c>
      <c r="K122" s="265">
        <f>K123</f>
        <v>317475</v>
      </c>
    </row>
    <row r="123" spans="1:11" ht="50.25" customHeight="1">
      <c r="A123" s="233"/>
      <c r="B123" s="332"/>
      <c r="C123" s="332"/>
      <c r="D123" s="332"/>
      <c r="E123" s="332"/>
      <c r="F123" s="332"/>
      <c r="G123" s="253" t="s">
        <v>95</v>
      </c>
      <c r="H123" s="52"/>
      <c r="I123" s="55">
        <v>100</v>
      </c>
      <c r="J123" s="255">
        <f>'Ведомка 2024-2025'!I48</f>
        <v>306888</v>
      </c>
      <c r="K123" s="265">
        <f>'Ведомка 2024-2025'!M48</f>
        <v>317475</v>
      </c>
    </row>
    <row r="124" spans="1:11" ht="23.25" customHeight="1">
      <c r="A124" s="346"/>
      <c r="B124" s="332"/>
      <c r="C124" s="332"/>
      <c r="D124" s="332"/>
      <c r="E124" s="332"/>
      <c r="F124" s="332"/>
      <c r="G124" s="253" t="s">
        <v>349</v>
      </c>
      <c r="H124" s="52"/>
      <c r="I124" s="55"/>
      <c r="J124" s="255">
        <v>1408454</v>
      </c>
      <c r="K124" s="265">
        <f>'Ведомка 2024-2025'!M163</f>
        <v>2933108</v>
      </c>
    </row>
    <row r="125" spans="1:26" s="303" customFormat="1" ht="12.75">
      <c r="A125" s="333"/>
      <c r="B125" s="334"/>
      <c r="C125" s="334"/>
      <c r="D125" s="334"/>
      <c r="E125" s="334"/>
      <c r="F125" s="335"/>
      <c r="G125" s="336" t="s">
        <v>285</v>
      </c>
      <c r="H125" s="337"/>
      <c r="I125" s="336"/>
      <c r="J125" s="338">
        <f>J8+J17+J22+J40+J45+J76+J96+J109+J124</f>
        <v>56645014.00000001</v>
      </c>
      <c r="K125" s="338">
        <f>K8+K17+K22+K40+K45+K76+K96+K109+K124</f>
        <v>58979645.00000001</v>
      </c>
      <c r="L125" s="300"/>
      <c r="M125" s="301"/>
      <c r="N125" s="301"/>
      <c r="O125" s="301"/>
      <c r="P125" s="301"/>
      <c r="Q125" s="301"/>
      <c r="R125" s="301"/>
      <c r="S125" s="301"/>
      <c r="T125" s="301"/>
      <c r="U125" s="301"/>
      <c r="V125" s="302"/>
      <c r="W125" s="302"/>
      <c r="X125" s="302"/>
      <c r="Y125" s="302"/>
      <c r="Z125" s="302"/>
    </row>
    <row r="126" spans="1:11" ht="12.75">
      <c r="A126" s="219"/>
      <c r="B126" s="339"/>
      <c r="C126" s="339"/>
      <c r="D126" s="339"/>
      <c r="E126" s="339"/>
      <c r="F126" s="339"/>
      <c r="G126" s="340" t="s">
        <v>346</v>
      </c>
      <c r="H126" s="341"/>
      <c r="I126" s="342"/>
      <c r="J126" s="347">
        <f>'ДОХОДЫ 2024-2025'!C35-'Расходы 2024-2025 по целевым ст'!J125</f>
        <v>0</v>
      </c>
      <c r="K126" s="347">
        <f>'ДОХОДЫ 2024-2025'!D35-'Расходы 2024-2025 по целевым ст'!K125</f>
        <v>0</v>
      </c>
    </row>
  </sheetData>
  <sheetProtection selectLockedCells="1" selectUnlockedCells="1"/>
  <mergeCells count="22">
    <mergeCell ref="H1:K1"/>
    <mergeCell ref="H2:K2"/>
    <mergeCell ref="H3:K3"/>
    <mergeCell ref="G5:K5"/>
    <mergeCell ref="B8:F8"/>
    <mergeCell ref="B13:F13"/>
    <mergeCell ref="B22:F22"/>
    <mergeCell ref="B77:F77"/>
    <mergeCell ref="B79:F79"/>
    <mergeCell ref="B80:F80"/>
    <mergeCell ref="B81:F81"/>
    <mergeCell ref="B96:F96"/>
    <mergeCell ref="B97:F97"/>
    <mergeCell ref="B99:F99"/>
    <mergeCell ref="B109:F109"/>
    <mergeCell ref="B110:F110"/>
    <mergeCell ref="B111:F111"/>
    <mergeCell ref="B112:F112"/>
    <mergeCell ref="B113:F113"/>
    <mergeCell ref="B116:F116"/>
    <mergeCell ref="B122:F122"/>
    <mergeCell ref="B123:F123"/>
  </mergeCells>
  <printOptions/>
  <pageMargins left="0.7083333333333334" right="0.7083333333333334" top="0.7479166666666667" bottom="0.7479166666666667" header="0.5118055555555555" footer="0.5118055555555555"/>
  <pageSetup fitToHeight="6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H38"/>
  <sheetViews>
    <sheetView zoomScaleSheetLayoutView="85" workbookViewId="0" topLeftCell="A1">
      <selection activeCell="A3" sqref="A3"/>
    </sheetView>
  </sheetViews>
  <sheetFormatPr defaultColWidth="9.00390625" defaultRowHeight="15" customHeight="1"/>
  <cols>
    <col min="1" max="1" width="8.375" style="0" customWidth="1"/>
    <col min="2" max="2" width="41.625" style="0" customWidth="1"/>
    <col min="3" max="3" width="39.25390625" style="0" customWidth="1"/>
    <col min="4" max="4" width="13.75390625" style="0" customWidth="1"/>
    <col min="8" max="8" width="13.125" style="0" customWidth="1"/>
  </cols>
  <sheetData>
    <row r="1" spans="2:4" ht="12.75" customHeight="1">
      <c r="B1" s="348" t="s">
        <v>350</v>
      </c>
      <c r="C1" s="348"/>
      <c r="D1" s="225"/>
    </row>
    <row r="2" spans="2:4" ht="12.75" customHeight="1">
      <c r="B2" s="348" t="s">
        <v>66</v>
      </c>
      <c r="C2" s="348"/>
      <c r="D2" s="225"/>
    </row>
    <row r="3" spans="1:4" ht="12.75" customHeight="1">
      <c r="A3" s="348" t="s">
        <v>351</v>
      </c>
      <c r="B3" s="348"/>
      <c r="C3" s="348"/>
      <c r="D3" s="225"/>
    </row>
    <row r="4" spans="1:3" ht="33" customHeight="1">
      <c r="A4" s="349" t="s">
        <v>352</v>
      </c>
      <c r="B4" s="349"/>
      <c r="C4" s="349"/>
    </row>
    <row r="5" spans="1:3" ht="15.75" customHeight="1">
      <c r="A5" s="350"/>
      <c r="B5" s="350"/>
      <c r="C5" s="350"/>
    </row>
    <row r="6" spans="1:3" s="353" customFormat="1" ht="15" customHeight="1">
      <c r="A6" s="351"/>
      <c r="B6" s="352"/>
      <c r="C6" s="352"/>
    </row>
    <row r="7" spans="1:3" s="353" customFormat="1" ht="75" customHeight="1">
      <c r="A7" s="354" t="s">
        <v>353</v>
      </c>
      <c r="B7" s="355" t="s">
        <v>71</v>
      </c>
      <c r="C7" s="356">
        <v>2023</v>
      </c>
    </row>
    <row r="8" spans="1:8" s="353" customFormat="1" ht="18" customHeight="1">
      <c r="A8" s="357" t="s">
        <v>354</v>
      </c>
      <c r="B8" s="358" t="s">
        <v>355</v>
      </c>
      <c r="C8" s="359">
        <f>C9+C10+C11+C12+C13</f>
        <v>10804808.85</v>
      </c>
      <c r="H8" s="353" t="s">
        <v>356</v>
      </c>
    </row>
    <row r="9" spans="1:8" s="353" customFormat="1" ht="37.5" customHeight="1">
      <c r="A9" s="354" t="s">
        <v>86</v>
      </c>
      <c r="B9" s="360" t="s">
        <v>85</v>
      </c>
      <c r="C9" s="361">
        <f>'Ведомка 2023'!I14</f>
        <v>2489746.9</v>
      </c>
      <c r="H9" s="362">
        <v>9646000</v>
      </c>
    </row>
    <row r="10" spans="1:8" s="353" customFormat="1" ht="61.5" customHeight="1">
      <c r="A10" s="354" t="s">
        <v>92</v>
      </c>
      <c r="B10" s="360" t="s">
        <v>91</v>
      </c>
      <c r="C10" s="361">
        <f>'Ведомка 2023'!I17</f>
        <v>6965801.95</v>
      </c>
      <c r="H10" s="362">
        <f>H9-C9-C10-C11</f>
        <v>14191.149999999441</v>
      </c>
    </row>
    <row r="11" spans="1:5" s="353" customFormat="1" ht="48.75" customHeight="1">
      <c r="A11" s="354" t="s">
        <v>99</v>
      </c>
      <c r="B11" s="363" t="s">
        <v>357</v>
      </c>
      <c r="C11" s="361">
        <f>'Ведомка 2023'!I23</f>
        <v>176260</v>
      </c>
      <c r="D11" s="362"/>
      <c r="E11" s="353">
        <f>D11/65150</f>
        <v>0</v>
      </c>
    </row>
    <row r="12" spans="1:3" s="353" customFormat="1" ht="15" customHeight="1">
      <c r="A12" s="364" t="s">
        <v>106</v>
      </c>
      <c r="B12" s="360" t="s">
        <v>105</v>
      </c>
      <c r="C12" s="365">
        <f>'Ведомка 2023'!I29</f>
        <v>100000</v>
      </c>
    </row>
    <row r="13" spans="1:3" s="353" customFormat="1" ht="18" customHeight="1">
      <c r="A13" s="354" t="s">
        <v>110</v>
      </c>
      <c r="B13" s="366" t="s">
        <v>109</v>
      </c>
      <c r="C13" s="361">
        <f>'Ведомка 2023'!I33</f>
        <v>1073000</v>
      </c>
    </row>
    <row r="14" spans="1:3" s="353" customFormat="1" ht="21" customHeight="1">
      <c r="A14" s="367" t="s">
        <v>358</v>
      </c>
      <c r="B14" s="368" t="s">
        <v>359</v>
      </c>
      <c r="C14" s="369">
        <f>C15</f>
        <v>293942</v>
      </c>
    </row>
    <row r="15" spans="1:3" s="353" customFormat="1" ht="27.75" customHeight="1">
      <c r="A15" s="354" t="s">
        <v>133</v>
      </c>
      <c r="B15" s="360" t="s">
        <v>360</v>
      </c>
      <c r="C15" s="361">
        <f>'Ведомка 2023'!I51</f>
        <v>293942</v>
      </c>
    </row>
    <row r="16" spans="1:3" s="353" customFormat="1" ht="27.75" customHeight="1">
      <c r="A16" s="367" t="s">
        <v>361</v>
      </c>
      <c r="B16" s="368" t="s">
        <v>362</v>
      </c>
      <c r="C16" s="369">
        <f>C17+C18</f>
        <v>466400</v>
      </c>
    </row>
    <row r="17" spans="1:3" s="353" customFormat="1" ht="45.75" customHeight="1">
      <c r="A17" s="354" t="s">
        <v>136</v>
      </c>
      <c r="B17" s="360" t="s">
        <v>135</v>
      </c>
      <c r="C17" s="361">
        <f>'Ведомка 2023'!I55</f>
        <v>350000</v>
      </c>
    </row>
    <row r="18" spans="1:3" s="353" customFormat="1" ht="32.25" customHeight="1">
      <c r="A18" s="354" t="s">
        <v>146</v>
      </c>
      <c r="B18" s="360" t="s">
        <v>145</v>
      </c>
      <c r="C18" s="361">
        <f>'Ведомка 2023'!I61</f>
        <v>116400</v>
      </c>
    </row>
    <row r="19" spans="1:3" s="353" customFormat="1" ht="29.25" customHeight="1">
      <c r="A19" s="367" t="s">
        <v>363</v>
      </c>
      <c r="B19" s="368" t="s">
        <v>364</v>
      </c>
      <c r="C19" s="369">
        <f>C20</f>
        <v>14384978.57</v>
      </c>
    </row>
    <row r="20" spans="1:3" s="353" customFormat="1" ht="15" customHeight="1">
      <c r="A20" s="370" t="s">
        <v>174</v>
      </c>
      <c r="B20" s="371" t="s">
        <v>365</v>
      </c>
      <c r="C20" s="372">
        <f>'Ведомка 2023'!I80</f>
        <v>14384978.57</v>
      </c>
    </row>
    <row r="21" spans="1:3" s="353" customFormat="1" ht="33.75" customHeight="1">
      <c r="A21" s="367" t="s">
        <v>366</v>
      </c>
      <c r="B21" s="368" t="s">
        <v>367</v>
      </c>
      <c r="C21" s="369">
        <f>C22+C23+C24+C25</f>
        <v>28579451.15</v>
      </c>
    </row>
    <row r="22" spans="1:3" s="353" customFormat="1" ht="18" customHeight="1">
      <c r="A22" s="354" t="s">
        <v>193</v>
      </c>
      <c r="B22" s="360" t="s">
        <v>192</v>
      </c>
      <c r="C22" s="361">
        <f>'Ведомка 2023'!I96</f>
        <v>1170454</v>
      </c>
    </row>
    <row r="23" spans="1:3" s="353" customFormat="1" ht="15" customHeight="1">
      <c r="A23" s="354" t="s">
        <v>213</v>
      </c>
      <c r="B23" s="360" t="s">
        <v>368</v>
      </c>
      <c r="C23" s="361">
        <f>'Ведомка 2023'!I109</f>
        <v>520200</v>
      </c>
    </row>
    <row r="24" spans="1:3" s="353" customFormat="1" ht="15" customHeight="1">
      <c r="A24" s="354" t="s">
        <v>224</v>
      </c>
      <c r="B24" s="360" t="s">
        <v>223</v>
      </c>
      <c r="C24" s="361">
        <f>'Ведомка 2023'!I121</f>
        <v>13649979.37</v>
      </c>
    </row>
    <row r="25" spans="1:3" s="353" customFormat="1" ht="15" customHeight="1">
      <c r="A25" s="354" t="s">
        <v>251</v>
      </c>
      <c r="B25" s="360" t="s">
        <v>369</v>
      </c>
      <c r="C25" s="361">
        <f>'Ведомка 2023'!I144</f>
        <v>13238817.78</v>
      </c>
    </row>
    <row r="26" spans="1:3" s="353" customFormat="1" ht="15" customHeight="1">
      <c r="A26" s="367" t="s">
        <v>370</v>
      </c>
      <c r="B26" s="368" t="s">
        <v>371</v>
      </c>
      <c r="C26" s="369">
        <f>C27</f>
        <v>25000</v>
      </c>
    </row>
    <row r="27" spans="1:3" s="353" customFormat="1" ht="24" customHeight="1">
      <c r="A27" s="354" t="s">
        <v>257</v>
      </c>
      <c r="B27" s="360" t="s">
        <v>256</v>
      </c>
      <c r="C27" s="361">
        <f>'Ведомка 2023'!I152</f>
        <v>25000</v>
      </c>
    </row>
    <row r="28" spans="1:3" s="353" customFormat="1" ht="12.75" customHeight="1" hidden="1">
      <c r="A28" s="367" t="s">
        <v>372</v>
      </c>
      <c r="B28" s="373" t="s">
        <v>373</v>
      </c>
      <c r="C28" s="374">
        <v>0</v>
      </c>
    </row>
    <row r="29" spans="1:3" s="353" customFormat="1" ht="0.75" customHeight="1" hidden="1">
      <c r="A29" s="354" t="s">
        <v>374</v>
      </c>
      <c r="B29" s="360" t="s">
        <v>375</v>
      </c>
      <c r="C29" s="361"/>
    </row>
    <row r="30" spans="1:3" s="353" customFormat="1" ht="0.75" customHeight="1" hidden="1">
      <c r="A30" s="354"/>
      <c r="B30" s="360"/>
      <c r="C30" s="361"/>
    </row>
    <row r="31" spans="1:3" s="353" customFormat="1" ht="0.75" customHeight="1">
      <c r="A31" s="354"/>
      <c r="B31" s="375"/>
      <c r="C31" s="361"/>
    </row>
    <row r="32" spans="1:3" s="377" customFormat="1" ht="15" customHeight="1">
      <c r="A32" s="367" t="s">
        <v>376</v>
      </c>
      <c r="B32" s="376" t="s">
        <v>377</v>
      </c>
      <c r="C32" s="369">
        <f>C33</f>
        <v>1683358</v>
      </c>
    </row>
    <row r="33" spans="1:3" s="353" customFormat="1" ht="15" customHeight="1">
      <c r="A33" s="354" t="s">
        <v>265</v>
      </c>
      <c r="B33" s="360" t="s">
        <v>264</v>
      </c>
      <c r="C33" s="361">
        <f>'Ведомка 2023'!I158</f>
        <v>1683358</v>
      </c>
    </row>
    <row r="34" spans="1:3" s="353" customFormat="1" ht="25.5" customHeight="1">
      <c r="A34" s="367" t="s">
        <v>378</v>
      </c>
      <c r="B34" s="378" t="s">
        <v>379</v>
      </c>
      <c r="C34" s="369">
        <f>C35+C36</f>
        <v>1825178</v>
      </c>
    </row>
    <row r="35" spans="1:3" s="353" customFormat="1" ht="20.25" customHeight="1">
      <c r="A35" s="354" t="s">
        <v>271</v>
      </c>
      <c r="B35" s="360" t="s">
        <v>270</v>
      </c>
      <c r="C35" s="361">
        <f>'Ведомка 2023'!I164</f>
        <v>146178</v>
      </c>
    </row>
    <row r="36" spans="1:3" s="353" customFormat="1" ht="15.75" customHeight="1">
      <c r="A36" s="354" t="s">
        <v>276</v>
      </c>
      <c r="B36" s="360" t="s">
        <v>275</v>
      </c>
      <c r="C36" s="361">
        <f>'Ведомка 2023'!I168</f>
        <v>1679000</v>
      </c>
    </row>
    <row r="37" spans="1:4" s="353" customFormat="1" ht="14.25" customHeight="1">
      <c r="A37" s="379" t="s">
        <v>380</v>
      </c>
      <c r="B37" s="379"/>
      <c r="C37" s="369">
        <f>C8+C14+C16+C19+C21+C26+C32+C34</f>
        <v>58063116.57</v>
      </c>
      <c r="D37" s="362"/>
    </row>
    <row r="38" spans="1:3" s="353" customFormat="1" ht="22.5" customHeight="1">
      <c r="A38" s="380" t="s">
        <v>381</v>
      </c>
      <c r="B38" s="380"/>
      <c r="C38" s="381">
        <f>-'Ведомка 2023'!I178</f>
        <v>0</v>
      </c>
    </row>
  </sheetData>
  <sheetProtection selectLockedCells="1" selectUnlockedCells="1"/>
  <mergeCells count="6">
    <mergeCell ref="B1:C1"/>
    <mergeCell ref="B2:C2"/>
    <mergeCell ref="A3:C3"/>
    <mergeCell ref="A4:C4"/>
    <mergeCell ref="A37:B37"/>
    <mergeCell ref="A38:B3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85" workbookViewId="0" topLeftCell="A25">
      <selection activeCell="C37" sqref="C37"/>
    </sheetView>
  </sheetViews>
  <sheetFormatPr defaultColWidth="12.00390625" defaultRowHeight="15.75" customHeight="1"/>
  <cols>
    <col min="1" max="1" width="12.00390625" style="382" customWidth="1"/>
    <col min="2" max="2" width="73.375" style="383" customWidth="1"/>
    <col min="3" max="3" width="13.625" style="384" customWidth="1"/>
    <col min="4" max="4" width="13.75390625" style="384" customWidth="1"/>
    <col min="5" max="5" width="13.00390625" style="384" customWidth="1"/>
    <col min="6" max="6" width="12.625" style="385" customWidth="1"/>
    <col min="7" max="7" width="0" style="385" hidden="1" customWidth="1"/>
    <col min="8" max="16384" width="11.75390625" style="385" customWidth="1"/>
  </cols>
  <sheetData>
    <row r="1" spans="1:6" ht="15.75" customHeight="1">
      <c r="A1" s="350"/>
      <c r="B1" s="218" t="s">
        <v>62</v>
      </c>
      <c r="C1" s="218"/>
      <c r="D1" s="218"/>
      <c r="E1" s="218"/>
      <c r="F1" s="350"/>
    </row>
    <row r="2" spans="1:6" ht="15.75" customHeight="1">
      <c r="A2" s="350"/>
      <c r="B2" s="218" t="s">
        <v>382</v>
      </c>
      <c r="C2" s="218"/>
      <c r="D2" s="218"/>
      <c r="E2" s="218"/>
      <c r="F2" s="350"/>
    </row>
    <row r="3" spans="1:6" s="383" customFormat="1" ht="15.75" customHeight="1">
      <c r="A3" s="350"/>
      <c r="B3" s="218" t="s">
        <v>383</v>
      </c>
      <c r="C3" s="218"/>
      <c r="D3" s="218"/>
      <c r="E3" s="218"/>
      <c r="F3" s="350"/>
    </row>
    <row r="4" spans="1:6" s="383" customFormat="1" ht="63.75" customHeight="1">
      <c r="A4" s="349" t="s">
        <v>384</v>
      </c>
      <c r="B4" s="349"/>
      <c r="C4" s="349"/>
      <c r="D4" s="349"/>
      <c r="E4" s="349"/>
      <c r="F4" s="350"/>
    </row>
    <row r="5" spans="1:6" s="383" customFormat="1" ht="7.5" customHeight="1">
      <c r="A5" s="350"/>
      <c r="B5" s="350"/>
      <c r="C5" s="350"/>
      <c r="D5" s="350"/>
      <c r="E5" s="350"/>
      <c r="F5" s="350"/>
    </row>
    <row r="6" spans="1:8" s="383" customFormat="1" ht="13.5" customHeight="1">
      <c r="A6" s="386"/>
      <c r="E6" s="387" t="s">
        <v>385</v>
      </c>
      <c r="H6" s="387"/>
    </row>
    <row r="7" spans="1:8" s="393" customFormat="1" ht="42.75" customHeight="1">
      <c r="A7" s="388" t="s">
        <v>353</v>
      </c>
      <c r="B7" s="389" t="s">
        <v>71</v>
      </c>
      <c r="C7" s="390">
        <v>2011</v>
      </c>
      <c r="D7" s="390">
        <v>2012</v>
      </c>
      <c r="E7" s="390">
        <v>2013</v>
      </c>
      <c r="F7" s="391"/>
      <c r="G7" s="392"/>
      <c r="H7" s="391"/>
    </row>
    <row r="8" spans="1:8" s="399" customFormat="1" ht="15.75" customHeight="1">
      <c r="A8" s="394" t="s">
        <v>354</v>
      </c>
      <c r="B8" s="395" t="s">
        <v>355</v>
      </c>
      <c r="C8" s="396">
        <f>C9+C11+C12+C13+C14+C15</f>
        <v>4162</v>
      </c>
      <c r="D8" s="396">
        <f>D9+D11+D12+D13+D14+D15</f>
        <v>4557.3</v>
      </c>
      <c r="E8" s="396">
        <f>E9+E11+E12+E13+E14+E15</f>
        <v>5027.1</v>
      </c>
      <c r="F8" s="397"/>
      <c r="G8" s="398"/>
      <c r="H8" s="397"/>
    </row>
    <row r="9" spans="1:8" s="79" customFormat="1" ht="30" customHeight="1">
      <c r="A9" s="354" t="s">
        <v>86</v>
      </c>
      <c r="B9" s="400" t="s">
        <v>386</v>
      </c>
      <c r="C9" s="401">
        <v>685.7</v>
      </c>
      <c r="D9" s="401">
        <v>765.3</v>
      </c>
      <c r="E9" s="401">
        <v>857.1</v>
      </c>
      <c r="F9" s="402"/>
      <c r="G9" s="403"/>
      <c r="H9" s="402"/>
    </row>
    <row r="10" spans="1:8" s="409" customFormat="1" ht="30" customHeight="1" hidden="1">
      <c r="A10" s="404" t="s">
        <v>387</v>
      </c>
      <c r="B10" s="405" t="s">
        <v>388</v>
      </c>
      <c r="C10" s="406"/>
      <c r="D10" s="406"/>
      <c r="E10" s="406"/>
      <c r="F10" s="407"/>
      <c r="G10" s="408"/>
      <c r="H10" s="407"/>
    </row>
    <row r="11" spans="1:8" s="79" customFormat="1" ht="45" customHeight="1">
      <c r="A11" s="354" t="s">
        <v>387</v>
      </c>
      <c r="B11" s="400" t="s">
        <v>389</v>
      </c>
      <c r="C11" s="401">
        <v>168</v>
      </c>
      <c r="D11" s="401">
        <v>168</v>
      </c>
      <c r="E11" s="401">
        <v>168</v>
      </c>
      <c r="F11" s="402"/>
      <c r="G11" s="403"/>
      <c r="H11" s="402"/>
    </row>
    <row r="12" spans="1:8" s="79" customFormat="1" ht="45" customHeight="1">
      <c r="A12" s="354" t="s">
        <v>92</v>
      </c>
      <c r="B12" s="400" t="s">
        <v>390</v>
      </c>
      <c r="C12" s="401">
        <v>3108.3</v>
      </c>
      <c r="D12" s="401">
        <v>3424</v>
      </c>
      <c r="E12" s="401">
        <v>3802</v>
      </c>
      <c r="F12" s="402"/>
      <c r="G12" s="403"/>
      <c r="H12" s="402"/>
    </row>
    <row r="13" spans="1:8" s="79" customFormat="1" ht="15" customHeight="1">
      <c r="A13" s="354" t="s">
        <v>391</v>
      </c>
      <c r="B13" s="400" t="s">
        <v>392</v>
      </c>
      <c r="C13" s="401"/>
      <c r="D13" s="401"/>
      <c r="E13" s="401"/>
      <c r="F13" s="402"/>
      <c r="G13" s="403"/>
      <c r="H13" s="402"/>
    </row>
    <row r="14" spans="1:8" s="79" customFormat="1" ht="15.75" customHeight="1">
      <c r="A14" s="354" t="s">
        <v>393</v>
      </c>
      <c r="B14" s="400" t="s">
        <v>394</v>
      </c>
      <c r="C14" s="401">
        <v>200</v>
      </c>
      <c r="D14" s="401">
        <v>200</v>
      </c>
      <c r="E14" s="401">
        <v>200</v>
      </c>
      <c r="F14" s="402"/>
      <c r="G14" s="403"/>
      <c r="H14" s="402"/>
    </row>
    <row r="15" spans="1:8" s="79" customFormat="1" ht="16.5" customHeight="1">
      <c r="A15" s="354" t="s">
        <v>395</v>
      </c>
      <c r="B15" s="400" t="s">
        <v>109</v>
      </c>
      <c r="C15" s="401"/>
      <c r="D15" s="401"/>
      <c r="E15" s="401"/>
      <c r="F15" s="402"/>
      <c r="G15" s="403"/>
      <c r="H15" s="402"/>
    </row>
    <row r="16" spans="1:8" s="126" customFormat="1" ht="14.25" customHeight="1">
      <c r="A16" s="367" t="s">
        <v>358</v>
      </c>
      <c r="B16" s="410" t="s">
        <v>359</v>
      </c>
      <c r="C16" s="411">
        <f>C17</f>
        <v>308</v>
      </c>
      <c r="D16" s="411">
        <f>D17</f>
        <v>316</v>
      </c>
      <c r="E16" s="411">
        <f>E17</f>
        <v>316</v>
      </c>
      <c r="F16" s="412"/>
      <c r="G16" s="412"/>
      <c r="H16" s="412"/>
    </row>
    <row r="17" spans="1:8" s="79" customFormat="1" ht="15" customHeight="1">
      <c r="A17" s="354" t="s">
        <v>133</v>
      </c>
      <c r="B17" s="400" t="s">
        <v>360</v>
      </c>
      <c r="C17" s="401">
        <v>308</v>
      </c>
      <c r="D17" s="401">
        <v>316</v>
      </c>
      <c r="E17" s="401">
        <v>316</v>
      </c>
      <c r="F17" s="413"/>
      <c r="G17" s="414"/>
      <c r="H17" s="413"/>
    </row>
    <row r="18" spans="1:8" s="126" customFormat="1" ht="14.25" customHeight="1">
      <c r="A18" s="367" t="s">
        <v>361</v>
      </c>
      <c r="B18" s="410" t="s">
        <v>362</v>
      </c>
      <c r="C18" s="411">
        <f>C19</f>
        <v>550</v>
      </c>
      <c r="D18" s="411">
        <f>D19</f>
        <v>550</v>
      </c>
      <c r="E18" s="411">
        <f>E19</f>
        <v>550</v>
      </c>
      <c r="F18" s="412"/>
      <c r="G18" s="412"/>
      <c r="H18" s="412"/>
    </row>
    <row r="19" spans="1:8" s="79" customFormat="1" ht="48.75" customHeight="1">
      <c r="A19" s="354" t="s">
        <v>396</v>
      </c>
      <c r="B19" s="400" t="s">
        <v>397</v>
      </c>
      <c r="C19" s="401">
        <v>550</v>
      </c>
      <c r="D19" s="401">
        <v>550</v>
      </c>
      <c r="E19" s="401">
        <v>550</v>
      </c>
      <c r="F19" s="402"/>
      <c r="G19" s="403"/>
      <c r="H19" s="402"/>
    </row>
    <row r="20" spans="1:8" s="79" customFormat="1" ht="36" customHeight="1">
      <c r="A20" s="354" t="s">
        <v>146</v>
      </c>
      <c r="B20" s="400" t="s">
        <v>145</v>
      </c>
      <c r="C20" s="401"/>
      <c r="D20" s="401"/>
      <c r="E20" s="401"/>
      <c r="F20" s="402"/>
      <c r="G20" s="403"/>
      <c r="H20" s="402"/>
    </row>
    <row r="21" spans="1:8" s="126" customFormat="1" ht="14.25" customHeight="1">
      <c r="A21" s="367" t="s">
        <v>363</v>
      </c>
      <c r="B21" s="410" t="s">
        <v>364</v>
      </c>
      <c r="C21" s="411">
        <f>C22</f>
        <v>100</v>
      </c>
      <c r="D21" s="411">
        <f>D22</f>
        <v>100</v>
      </c>
      <c r="E21" s="411">
        <f>E22</f>
        <v>100</v>
      </c>
      <c r="F21" s="412"/>
      <c r="G21" s="412"/>
      <c r="H21" s="412"/>
    </row>
    <row r="22" spans="1:8" s="79" customFormat="1" ht="15" customHeight="1">
      <c r="A22" s="354" t="s">
        <v>398</v>
      </c>
      <c r="B22" s="400" t="s">
        <v>399</v>
      </c>
      <c r="C22" s="401">
        <v>100</v>
      </c>
      <c r="D22" s="401">
        <v>100</v>
      </c>
      <c r="E22" s="401">
        <v>100</v>
      </c>
      <c r="F22" s="413"/>
      <c r="G22" s="414"/>
      <c r="H22" s="413"/>
    </row>
    <row r="23" spans="1:8" s="126" customFormat="1" ht="14.25" customHeight="1">
      <c r="A23" s="367" t="s">
        <v>366</v>
      </c>
      <c r="B23" s="410" t="s">
        <v>367</v>
      </c>
      <c r="C23" s="415">
        <f>C24+C25+C26</f>
        <v>11689.470700000002</v>
      </c>
      <c r="D23" s="411">
        <f>D24+D25+D26</f>
        <v>11315.4</v>
      </c>
      <c r="E23" s="411">
        <f>E24+E25+E26</f>
        <v>12198.5</v>
      </c>
      <c r="F23" s="412"/>
      <c r="G23" s="412"/>
      <c r="H23" s="412"/>
    </row>
    <row r="24" spans="1:8" s="79" customFormat="1" ht="15" customHeight="1">
      <c r="A24" s="354" t="s">
        <v>193</v>
      </c>
      <c r="B24" s="400" t="s">
        <v>192</v>
      </c>
      <c r="C24" s="401">
        <v>1256</v>
      </c>
      <c r="D24" s="401">
        <v>1160</v>
      </c>
      <c r="E24" s="401">
        <v>1160</v>
      </c>
      <c r="F24" s="402"/>
      <c r="G24" s="403"/>
      <c r="H24" s="402"/>
    </row>
    <row r="25" spans="1:8" s="79" customFormat="1" ht="15" customHeight="1">
      <c r="A25" s="354" t="s">
        <v>224</v>
      </c>
      <c r="B25" s="400" t="s">
        <v>223</v>
      </c>
      <c r="C25" s="416">
        <v>7249.7707</v>
      </c>
      <c r="D25" s="401">
        <v>6781.4</v>
      </c>
      <c r="E25" s="401">
        <v>7384.5</v>
      </c>
      <c r="F25" s="402"/>
      <c r="G25" s="403"/>
      <c r="H25" s="402"/>
    </row>
    <row r="26" spans="1:8" s="79" customFormat="1" ht="15" customHeight="1">
      <c r="A26" s="354" t="s">
        <v>251</v>
      </c>
      <c r="B26" s="400" t="s">
        <v>369</v>
      </c>
      <c r="C26" s="401">
        <v>3183.7</v>
      </c>
      <c r="D26" s="401">
        <v>3374</v>
      </c>
      <c r="E26" s="401">
        <v>3654</v>
      </c>
      <c r="F26" s="402"/>
      <c r="G26" s="403"/>
      <c r="H26" s="402"/>
    </row>
    <row r="27" spans="1:8" s="79" customFormat="1" ht="15" customHeight="1">
      <c r="A27" s="367" t="s">
        <v>370</v>
      </c>
      <c r="B27" s="417" t="s">
        <v>371</v>
      </c>
      <c r="C27" s="411">
        <f>C28</f>
        <v>50</v>
      </c>
      <c r="D27" s="411">
        <f>D28</f>
        <v>50</v>
      </c>
      <c r="E27" s="411">
        <f>E28</f>
        <v>50</v>
      </c>
      <c r="F27" s="412"/>
      <c r="G27" s="414"/>
      <c r="H27" s="412"/>
    </row>
    <row r="28" spans="1:8" s="79" customFormat="1" ht="15" customHeight="1">
      <c r="A28" s="354" t="s">
        <v>400</v>
      </c>
      <c r="B28" s="400" t="s">
        <v>401</v>
      </c>
      <c r="C28" s="401">
        <v>50</v>
      </c>
      <c r="D28" s="401">
        <v>50</v>
      </c>
      <c r="E28" s="401">
        <v>50</v>
      </c>
      <c r="F28" s="413"/>
      <c r="G28" s="414"/>
      <c r="H28" s="413"/>
    </row>
    <row r="29" spans="1:8" s="126" customFormat="1" ht="14.25" customHeight="1">
      <c r="A29" s="367" t="s">
        <v>376</v>
      </c>
      <c r="B29" s="417" t="s">
        <v>402</v>
      </c>
      <c r="C29" s="411">
        <f>C30</f>
        <v>8596.8</v>
      </c>
      <c r="D29" s="411">
        <f>D30</f>
        <v>8747.3</v>
      </c>
      <c r="E29" s="411">
        <f>E30</f>
        <v>9434.4</v>
      </c>
      <c r="F29" s="412"/>
      <c r="G29" s="412"/>
      <c r="H29" s="412"/>
    </row>
    <row r="30" spans="1:8" s="79" customFormat="1" ht="31.5" customHeight="1">
      <c r="A30" s="354" t="s">
        <v>265</v>
      </c>
      <c r="B30" s="400" t="s">
        <v>264</v>
      </c>
      <c r="C30" s="401">
        <v>8596.8</v>
      </c>
      <c r="D30" s="401">
        <v>8747.3</v>
      </c>
      <c r="E30" s="401">
        <v>9434.4</v>
      </c>
      <c r="F30" s="413"/>
      <c r="G30" s="414"/>
      <c r="H30" s="413"/>
    </row>
    <row r="31" spans="1:8" s="126" customFormat="1" ht="14.25" customHeight="1">
      <c r="A31" s="367" t="s">
        <v>372</v>
      </c>
      <c r="B31" s="417" t="s">
        <v>373</v>
      </c>
      <c r="C31" s="411">
        <f>C32</f>
        <v>10</v>
      </c>
      <c r="D31" s="411">
        <f>D32</f>
        <v>50</v>
      </c>
      <c r="E31" s="411">
        <f>E32</f>
        <v>100</v>
      </c>
      <c r="F31" s="412"/>
      <c r="G31" s="412"/>
      <c r="H31" s="412"/>
    </row>
    <row r="32" spans="1:8" s="79" customFormat="1" ht="15" customHeight="1">
      <c r="A32" s="354" t="s">
        <v>374</v>
      </c>
      <c r="B32" s="400" t="s">
        <v>375</v>
      </c>
      <c r="C32" s="401">
        <v>10</v>
      </c>
      <c r="D32" s="401">
        <v>50</v>
      </c>
      <c r="E32" s="401">
        <v>100</v>
      </c>
      <c r="F32" s="413"/>
      <c r="G32" s="414"/>
      <c r="H32" s="413"/>
    </row>
    <row r="33" spans="1:8" s="79" customFormat="1" ht="15" customHeight="1">
      <c r="A33" s="367" t="s">
        <v>378</v>
      </c>
      <c r="B33" s="418" t="s">
        <v>379</v>
      </c>
      <c r="C33" s="411">
        <f>C34+C35</f>
        <v>32</v>
      </c>
      <c r="D33" s="411">
        <f>D34+D35</f>
        <v>32</v>
      </c>
      <c r="E33" s="411">
        <f>E34+E35</f>
        <v>32</v>
      </c>
      <c r="F33" s="413"/>
      <c r="G33" s="414"/>
      <c r="H33" s="413"/>
    </row>
    <row r="34" spans="1:8" s="79" customFormat="1" ht="15" customHeight="1">
      <c r="A34" s="354" t="s">
        <v>271</v>
      </c>
      <c r="B34" s="400" t="s">
        <v>270</v>
      </c>
      <c r="C34" s="401">
        <v>22</v>
      </c>
      <c r="D34" s="401">
        <v>22</v>
      </c>
      <c r="E34" s="401">
        <v>22</v>
      </c>
      <c r="F34" s="413"/>
      <c r="G34" s="414"/>
      <c r="H34" s="413"/>
    </row>
    <row r="35" spans="1:8" s="79" customFormat="1" ht="15.75" customHeight="1">
      <c r="A35" s="354" t="s">
        <v>276</v>
      </c>
      <c r="B35" s="400" t="s">
        <v>275</v>
      </c>
      <c r="C35" s="401">
        <v>10</v>
      </c>
      <c r="D35" s="401">
        <v>10</v>
      </c>
      <c r="E35" s="401">
        <v>10</v>
      </c>
      <c r="F35" s="413"/>
      <c r="G35" s="414"/>
      <c r="H35" s="413"/>
    </row>
    <row r="36" spans="1:8" s="126" customFormat="1" ht="14.25" customHeight="1">
      <c r="A36" s="367" t="s">
        <v>403</v>
      </c>
      <c r="B36" s="417" t="s">
        <v>49</v>
      </c>
      <c r="C36" s="411">
        <v>1300</v>
      </c>
      <c r="D36" s="411">
        <f>D37+D38</f>
        <v>1413</v>
      </c>
      <c r="E36" s="411">
        <f>E37+E38</f>
        <v>1300</v>
      </c>
      <c r="F36" s="412"/>
      <c r="G36" s="412"/>
      <c r="H36" s="412"/>
    </row>
    <row r="37" spans="1:8" s="79" customFormat="1" ht="15.75" customHeight="1">
      <c r="A37" s="354" t="s">
        <v>404</v>
      </c>
      <c r="B37" s="400" t="s">
        <v>405</v>
      </c>
      <c r="C37" s="401"/>
      <c r="D37" s="401"/>
      <c r="E37" s="401"/>
      <c r="F37" s="413"/>
      <c r="G37" s="414"/>
      <c r="H37" s="413"/>
    </row>
    <row r="38" spans="1:8" s="79" customFormat="1" ht="15.75" customHeight="1">
      <c r="A38" s="419" t="s">
        <v>403</v>
      </c>
      <c r="B38" s="420" t="s">
        <v>49</v>
      </c>
      <c r="C38" s="401">
        <v>0</v>
      </c>
      <c r="D38" s="401">
        <v>1413</v>
      </c>
      <c r="E38" s="401">
        <v>1300</v>
      </c>
      <c r="F38" s="413"/>
      <c r="G38" s="414"/>
      <c r="H38" s="413"/>
    </row>
    <row r="39" spans="1:8" s="126" customFormat="1" ht="14.25" customHeight="1">
      <c r="A39" s="379" t="s">
        <v>380</v>
      </c>
      <c r="B39" s="379"/>
      <c r="C39" s="415">
        <f>C8+C16+C18+C21+C23+C27+C29+C31+C33+C36</f>
        <v>26798.2707</v>
      </c>
      <c r="D39" s="411">
        <f>D8+D16+D18+D21+D23+D27+D29+D31+D33+D36</f>
        <v>27131</v>
      </c>
      <c r="E39" s="411">
        <f>E8+E16+E18+E21+E23+E27+E29+E31+E33+E36</f>
        <v>29108</v>
      </c>
      <c r="F39" s="412"/>
      <c r="G39" s="412"/>
      <c r="H39" s="412"/>
    </row>
    <row r="40" spans="1:8" s="424" customFormat="1" ht="14.25" customHeight="1">
      <c r="A40" s="421"/>
      <c r="B40" s="422"/>
      <c r="C40" s="423"/>
      <c r="D40" s="423"/>
      <c r="E40" s="423"/>
      <c r="F40" s="412"/>
      <c r="G40" s="412"/>
      <c r="H40" s="412"/>
    </row>
    <row r="41" spans="1:8" s="424" customFormat="1" ht="35.25" customHeight="1">
      <c r="A41" s="425" t="s">
        <v>406</v>
      </c>
      <c r="B41" s="425"/>
      <c r="C41" s="426">
        <v>400.80263</v>
      </c>
      <c r="D41" s="423">
        <v>600</v>
      </c>
      <c r="E41" s="423">
        <v>600</v>
      </c>
      <c r="F41" s="412"/>
      <c r="G41" s="412"/>
      <c r="H41" s="412"/>
    </row>
    <row r="42" spans="1:8" s="424" customFormat="1" ht="35.25" customHeight="1">
      <c r="A42" s="427" t="s">
        <v>407</v>
      </c>
      <c r="B42" s="427"/>
      <c r="C42" s="423"/>
      <c r="D42" s="423">
        <f>C39*2.5/100</f>
        <v>669.9567675</v>
      </c>
      <c r="E42" s="423">
        <f>D39*5/100</f>
        <v>1356.55</v>
      </c>
      <c r="F42" s="412"/>
      <c r="G42" s="412"/>
      <c r="H42" s="412"/>
    </row>
    <row r="43" spans="1:8" s="424" customFormat="1" ht="14.25" customHeight="1">
      <c r="A43" s="428" t="s">
        <v>408</v>
      </c>
      <c r="B43" s="429"/>
      <c r="C43" s="430">
        <f>C39+C41</f>
        <v>27199.07333</v>
      </c>
      <c r="D43" s="431">
        <f>D39+D41</f>
        <v>27731</v>
      </c>
      <c r="E43" s="431">
        <f>E39+E41</f>
        <v>29708</v>
      </c>
      <c r="F43" s="412"/>
      <c r="G43" s="412"/>
      <c r="H43" s="412"/>
    </row>
    <row r="44" spans="1:8" s="126" customFormat="1" ht="14.25" customHeight="1">
      <c r="A44" s="432" t="s">
        <v>381</v>
      </c>
      <c r="B44" s="432"/>
      <c r="C44" s="433" t="e">
        <f>#REF!-Приложение2!C39</f>
        <v>#REF!</v>
      </c>
      <c r="D44" s="434" t="e">
        <f>#REF!-Приложение2!D39</f>
        <v>#REF!</v>
      </c>
      <c r="E44" s="434" t="e">
        <f>#REF!-Приложение2!E39</f>
        <v>#REF!</v>
      </c>
      <c r="F44" s="435"/>
      <c r="G44" s="436"/>
      <c r="H44" s="435"/>
    </row>
  </sheetData>
  <sheetProtection selectLockedCells="1" selectUnlockedCells="1"/>
  <mergeCells count="8">
    <mergeCell ref="B1:E1"/>
    <mergeCell ref="B2:E2"/>
    <mergeCell ref="B3:E3"/>
    <mergeCell ref="A4:E4"/>
    <mergeCell ref="A39:B39"/>
    <mergeCell ref="A41:B41"/>
    <mergeCell ref="A42:B42"/>
    <mergeCell ref="A44:B44"/>
  </mergeCells>
  <printOptions/>
  <pageMargins left="0.5902777777777778" right="0.19652777777777777" top="0.19652777777777777" bottom="0.31527777777777777" header="0.5118055555555555" footer="0.5118055555555555"/>
  <pageSetup horizontalDpi="300" verticalDpi="300" orientation="portrait" paperSize="9" scale="10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85"/>
  <sheetViews>
    <sheetView zoomScaleSheetLayoutView="85" workbookViewId="0" topLeftCell="A80">
      <selection activeCell="A1" sqref="A1"/>
    </sheetView>
  </sheetViews>
  <sheetFormatPr defaultColWidth="9.00390625" defaultRowHeight="12.75"/>
  <cols>
    <col min="1" max="1" width="42.375" style="437" customWidth="1"/>
    <col min="2" max="2" width="9.75390625" style="438" customWidth="1"/>
    <col min="3" max="4" width="12.125" style="438" customWidth="1"/>
    <col min="5" max="5" width="5.25390625" style="438" customWidth="1"/>
    <col min="6" max="6" width="14.125" style="439" customWidth="1"/>
    <col min="7" max="7" width="10.25390625" style="440" customWidth="1"/>
    <col min="8" max="8" width="11.00390625" style="441" customWidth="1"/>
    <col min="9" max="18" width="9.125" style="441" customWidth="1"/>
    <col min="19" max="16384" width="9.125" style="437" customWidth="1"/>
  </cols>
  <sheetData>
    <row r="1" spans="1:31" s="383" customFormat="1" ht="15.75">
      <c r="A1" s="442"/>
      <c r="B1" s="443"/>
      <c r="C1" s="443"/>
      <c r="D1" s="442"/>
      <c r="E1" s="444" t="s">
        <v>297</v>
      </c>
      <c r="F1" s="444"/>
      <c r="G1" s="444"/>
      <c r="H1" s="444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</row>
    <row r="2" spans="1:31" s="383" customFormat="1" ht="15.75" customHeight="1">
      <c r="A2" s="447" t="s">
        <v>382</v>
      </c>
      <c r="B2" s="447"/>
      <c r="C2" s="447"/>
      <c r="D2" s="447"/>
      <c r="E2" s="447"/>
      <c r="F2" s="447"/>
      <c r="G2" s="447"/>
      <c r="H2" s="447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</row>
    <row r="3" spans="1:31" s="383" customFormat="1" ht="15.75" customHeight="1">
      <c r="A3" s="447" t="s">
        <v>409</v>
      </c>
      <c r="B3" s="447"/>
      <c r="C3" s="447"/>
      <c r="D3" s="447"/>
      <c r="E3" s="447"/>
      <c r="F3" s="447"/>
      <c r="G3" s="447"/>
      <c r="H3" s="447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</row>
    <row r="4" spans="1:31" s="383" customFormat="1" ht="15.75" customHeight="1">
      <c r="A4" s="448"/>
      <c r="B4" s="448"/>
      <c r="C4" s="448"/>
      <c r="D4" s="448"/>
      <c r="E4" s="448"/>
      <c r="F4" s="448"/>
      <c r="G4" s="449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</row>
    <row r="5" spans="1:6" ht="36" customHeight="1">
      <c r="A5" s="450" t="s">
        <v>410</v>
      </c>
      <c r="B5" s="450"/>
      <c r="C5" s="450"/>
      <c r="D5" s="450"/>
      <c r="E5" s="450"/>
      <c r="F5" s="450"/>
    </row>
    <row r="6" ht="15.75">
      <c r="H6" s="441" t="s">
        <v>411</v>
      </c>
    </row>
    <row r="7" spans="1:18" s="455" customFormat="1" ht="36" customHeight="1">
      <c r="A7" s="451" t="s">
        <v>71</v>
      </c>
      <c r="B7" s="452" t="s">
        <v>412</v>
      </c>
      <c r="C7" s="452" t="s">
        <v>413</v>
      </c>
      <c r="D7" s="452" t="s">
        <v>414</v>
      </c>
      <c r="E7" s="452" t="s">
        <v>415</v>
      </c>
      <c r="F7" s="453">
        <v>2011</v>
      </c>
      <c r="G7" s="453">
        <v>2012</v>
      </c>
      <c r="H7" s="453">
        <v>2013</v>
      </c>
      <c r="I7" s="454"/>
      <c r="J7" s="454"/>
      <c r="K7" s="454"/>
      <c r="L7" s="454"/>
      <c r="M7" s="454"/>
      <c r="N7" s="454"/>
      <c r="O7" s="454"/>
      <c r="P7" s="454"/>
      <c r="Q7" s="454"/>
      <c r="R7" s="454"/>
    </row>
    <row r="8" spans="1:18" s="461" customFormat="1" ht="42" customHeight="1">
      <c r="A8" s="456" t="s">
        <v>416</v>
      </c>
      <c r="B8" s="457" t="s">
        <v>417</v>
      </c>
      <c r="C8" s="457"/>
      <c r="D8" s="457"/>
      <c r="E8" s="457"/>
      <c r="F8" s="458">
        <f>F9+F25+F29+F34+F37+F55+F59+F64+F68+F75</f>
        <v>26798.2707</v>
      </c>
      <c r="G8" s="459">
        <f>G9+G25+G29+G34+G37+G55+G59+G64+G68+G75</f>
        <v>27131</v>
      </c>
      <c r="H8" s="458">
        <f>H9+H25+H29+H34+H37+H55+H59+H64+H68+H75</f>
        <v>29108</v>
      </c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18" s="461" customFormat="1" ht="42" customHeight="1">
      <c r="A9" s="456" t="s">
        <v>355</v>
      </c>
      <c r="B9" s="457"/>
      <c r="C9" s="457" t="s">
        <v>354</v>
      </c>
      <c r="D9" s="457"/>
      <c r="E9" s="457"/>
      <c r="F9" s="458">
        <f>F10+F13+F16+F19+F22</f>
        <v>4162</v>
      </c>
      <c r="G9" s="458">
        <f>G10+G13+G16+G19+G22</f>
        <v>4557.3</v>
      </c>
      <c r="H9" s="458">
        <f>H10+H13+H16+H19+H22</f>
        <v>5027.1</v>
      </c>
      <c r="I9" s="460"/>
      <c r="J9" s="460"/>
      <c r="K9" s="460"/>
      <c r="L9" s="460"/>
      <c r="M9" s="460"/>
      <c r="N9" s="460"/>
      <c r="O9" s="460"/>
      <c r="P9" s="460"/>
      <c r="Q9" s="460"/>
      <c r="R9" s="460"/>
    </row>
    <row r="10" spans="1:31" s="465" customFormat="1" ht="57">
      <c r="A10" s="462" t="s">
        <v>386</v>
      </c>
      <c r="B10" s="463"/>
      <c r="C10" s="463" t="s">
        <v>86</v>
      </c>
      <c r="D10" s="463"/>
      <c r="E10" s="463"/>
      <c r="F10" s="464">
        <f>F11</f>
        <v>685.7</v>
      </c>
      <c r="G10" s="464">
        <f>G11</f>
        <v>765.3</v>
      </c>
      <c r="H10" s="464">
        <f>H11</f>
        <v>857.1</v>
      </c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</row>
    <row r="11" spans="1:18" s="470" customFormat="1" ht="15">
      <c r="A11" s="466" t="s">
        <v>89</v>
      </c>
      <c r="B11" s="452"/>
      <c r="C11" s="467"/>
      <c r="D11" s="467" t="s">
        <v>418</v>
      </c>
      <c r="E11" s="467"/>
      <c r="F11" s="468">
        <f>F12</f>
        <v>685.7</v>
      </c>
      <c r="G11" s="468">
        <f>G12</f>
        <v>765.3</v>
      </c>
      <c r="H11" s="468">
        <f>H12</f>
        <v>857.1</v>
      </c>
      <c r="I11" s="469"/>
      <c r="J11" s="469"/>
      <c r="K11" s="469"/>
      <c r="L11" s="469"/>
      <c r="M11" s="469"/>
      <c r="N11" s="469"/>
      <c r="O11" s="469"/>
      <c r="P11" s="469"/>
      <c r="Q11" s="469"/>
      <c r="R11" s="469"/>
    </row>
    <row r="12" spans="1:18" s="476" customFormat="1" ht="30">
      <c r="A12" s="471" t="s">
        <v>419</v>
      </c>
      <c r="B12" s="472"/>
      <c r="C12" s="473"/>
      <c r="D12" s="473"/>
      <c r="E12" s="473" t="s">
        <v>420</v>
      </c>
      <c r="F12" s="474">
        <v>685.7</v>
      </c>
      <c r="G12" s="474">
        <v>765.3</v>
      </c>
      <c r="H12" s="474">
        <v>857.1</v>
      </c>
      <c r="I12" s="475"/>
      <c r="J12" s="475"/>
      <c r="K12" s="475"/>
      <c r="L12" s="475"/>
      <c r="M12" s="475"/>
      <c r="N12" s="475"/>
      <c r="O12" s="475"/>
      <c r="P12" s="475"/>
      <c r="Q12" s="475"/>
      <c r="R12" s="475"/>
    </row>
    <row r="13" spans="1:31" s="482" customFormat="1" ht="71.25">
      <c r="A13" s="417" t="s">
        <v>389</v>
      </c>
      <c r="B13" s="477"/>
      <c r="C13" s="463" t="s">
        <v>387</v>
      </c>
      <c r="D13" s="478"/>
      <c r="E13" s="478"/>
      <c r="F13" s="479">
        <f>F14</f>
        <v>168</v>
      </c>
      <c r="G13" s="479">
        <f>G14</f>
        <v>168</v>
      </c>
      <c r="H13" s="479">
        <f>H14</f>
        <v>168</v>
      </c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</row>
    <row r="14" spans="1:18" s="476" customFormat="1" ht="30">
      <c r="A14" s="466" t="s">
        <v>421</v>
      </c>
      <c r="B14" s="472"/>
      <c r="C14" s="473"/>
      <c r="D14" s="467" t="s">
        <v>422</v>
      </c>
      <c r="E14" s="473"/>
      <c r="F14" s="474">
        <f>F15</f>
        <v>168</v>
      </c>
      <c r="G14" s="474">
        <f>G15</f>
        <v>168</v>
      </c>
      <c r="H14" s="474">
        <f>H15</f>
        <v>168</v>
      </c>
      <c r="I14" s="475"/>
      <c r="J14" s="475"/>
      <c r="K14" s="475"/>
      <c r="L14" s="475"/>
      <c r="M14" s="475"/>
      <c r="N14" s="475"/>
      <c r="O14" s="475"/>
      <c r="P14" s="475"/>
      <c r="Q14" s="475"/>
      <c r="R14" s="475"/>
    </row>
    <row r="15" spans="1:18" s="476" customFormat="1" ht="30">
      <c r="A15" s="471" t="s">
        <v>419</v>
      </c>
      <c r="B15" s="472"/>
      <c r="C15" s="473"/>
      <c r="D15" s="473"/>
      <c r="E15" s="473" t="s">
        <v>420</v>
      </c>
      <c r="F15" s="474">
        <v>168</v>
      </c>
      <c r="G15" s="474">
        <v>168</v>
      </c>
      <c r="H15" s="474">
        <v>168</v>
      </c>
      <c r="I15" s="475"/>
      <c r="J15" s="475"/>
      <c r="K15" s="475"/>
      <c r="L15" s="475"/>
      <c r="M15" s="475"/>
      <c r="N15" s="475"/>
      <c r="O15" s="475"/>
      <c r="P15" s="475"/>
      <c r="Q15" s="475"/>
      <c r="R15" s="475"/>
    </row>
    <row r="16" spans="1:31" s="465" customFormat="1" ht="71.25">
      <c r="A16" s="483" t="s">
        <v>390</v>
      </c>
      <c r="B16" s="463"/>
      <c r="C16" s="463" t="s">
        <v>92</v>
      </c>
      <c r="D16" s="463"/>
      <c r="E16" s="463"/>
      <c r="F16" s="464">
        <f>F17</f>
        <v>3108.3</v>
      </c>
      <c r="G16" s="464">
        <f>G17</f>
        <v>3424</v>
      </c>
      <c r="H16" s="464">
        <f>H17</f>
        <v>3802</v>
      </c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</row>
    <row r="17" spans="1:18" s="470" customFormat="1" ht="15">
      <c r="A17" s="466" t="s">
        <v>93</v>
      </c>
      <c r="B17" s="452"/>
      <c r="C17" s="467"/>
      <c r="D17" s="467" t="s">
        <v>423</v>
      </c>
      <c r="E17" s="467"/>
      <c r="F17" s="468">
        <f>F18</f>
        <v>3108.3</v>
      </c>
      <c r="G17" s="468">
        <f>G18</f>
        <v>3424</v>
      </c>
      <c r="H17" s="468">
        <f>H18</f>
        <v>3802</v>
      </c>
      <c r="I17" s="469"/>
      <c r="J17" s="469"/>
      <c r="K17" s="469"/>
      <c r="L17" s="469"/>
      <c r="M17" s="469"/>
      <c r="N17" s="469"/>
      <c r="O17" s="469"/>
      <c r="P17" s="469"/>
      <c r="Q17" s="469"/>
      <c r="R17" s="469"/>
    </row>
    <row r="18" spans="1:18" s="476" customFormat="1" ht="30">
      <c r="A18" s="471" t="s">
        <v>419</v>
      </c>
      <c r="B18" s="472"/>
      <c r="C18" s="473"/>
      <c r="D18" s="473"/>
      <c r="E18" s="473" t="s">
        <v>420</v>
      </c>
      <c r="F18" s="484">
        <v>3108.3</v>
      </c>
      <c r="G18" s="484">
        <v>3424</v>
      </c>
      <c r="H18" s="484">
        <v>3802</v>
      </c>
      <c r="I18" s="475"/>
      <c r="J18" s="475"/>
      <c r="K18" s="475"/>
      <c r="L18" s="475"/>
      <c r="M18" s="475"/>
      <c r="N18" s="475"/>
      <c r="O18" s="475"/>
      <c r="P18" s="475"/>
      <c r="Q18" s="475"/>
      <c r="R18" s="475"/>
    </row>
    <row r="19" spans="1:31" s="465" customFormat="1" ht="28.5">
      <c r="A19" s="483" t="s">
        <v>392</v>
      </c>
      <c r="B19" s="463"/>
      <c r="C19" s="463" t="s">
        <v>391</v>
      </c>
      <c r="D19" s="463"/>
      <c r="E19" s="463"/>
      <c r="F19" s="464">
        <f>F20</f>
        <v>0</v>
      </c>
      <c r="G19" s="464">
        <f>G20</f>
        <v>0</v>
      </c>
      <c r="H19" s="464">
        <f>H20</f>
        <v>0</v>
      </c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</row>
    <row r="20" spans="1:18" s="470" customFormat="1" ht="30">
      <c r="A20" s="466" t="s">
        <v>424</v>
      </c>
      <c r="B20" s="452"/>
      <c r="C20" s="467"/>
      <c r="D20" s="467" t="s">
        <v>425</v>
      </c>
      <c r="E20" s="467"/>
      <c r="F20" s="468">
        <f>F21</f>
        <v>0</v>
      </c>
      <c r="G20" s="468">
        <f>G21</f>
        <v>0</v>
      </c>
      <c r="H20" s="468">
        <f>H21</f>
        <v>0</v>
      </c>
      <c r="I20" s="469"/>
      <c r="J20" s="469"/>
      <c r="K20" s="469"/>
      <c r="L20" s="469"/>
      <c r="M20" s="469"/>
      <c r="N20" s="469"/>
      <c r="O20" s="469"/>
      <c r="P20" s="469"/>
      <c r="Q20" s="469"/>
      <c r="R20" s="469"/>
    </row>
    <row r="21" spans="1:18" s="476" customFormat="1" ht="30">
      <c r="A21" s="471" t="s">
        <v>419</v>
      </c>
      <c r="B21" s="472"/>
      <c r="C21" s="473"/>
      <c r="D21" s="473"/>
      <c r="E21" s="473" t="s">
        <v>420</v>
      </c>
      <c r="F21" s="484">
        <v>0</v>
      </c>
      <c r="G21" s="484">
        <v>0</v>
      </c>
      <c r="H21" s="484">
        <v>0</v>
      </c>
      <c r="I21" s="475"/>
      <c r="J21" s="475"/>
      <c r="K21" s="475"/>
      <c r="L21" s="475"/>
      <c r="M21" s="475"/>
      <c r="N21" s="475"/>
      <c r="O21" s="475"/>
      <c r="P21" s="475"/>
      <c r="Q21" s="475"/>
      <c r="R21" s="475"/>
    </row>
    <row r="22" spans="1:31" s="487" customFormat="1" ht="15">
      <c r="A22" s="462" t="s">
        <v>105</v>
      </c>
      <c r="B22" s="485"/>
      <c r="C22" s="463" t="s">
        <v>393</v>
      </c>
      <c r="D22" s="486"/>
      <c r="E22" s="486"/>
      <c r="F22" s="464">
        <f>F23</f>
        <v>200</v>
      </c>
      <c r="G22" s="464">
        <f>G23</f>
        <v>200</v>
      </c>
      <c r="H22" s="464">
        <f>H23</f>
        <v>200</v>
      </c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</row>
    <row r="23" spans="1:18" s="476" customFormat="1" ht="15">
      <c r="A23" s="466" t="s">
        <v>426</v>
      </c>
      <c r="B23" s="472"/>
      <c r="C23" s="473"/>
      <c r="D23" s="467" t="s">
        <v>427</v>
      </c>
      <c r="E23" s="473"/>
      <c r="F23" s="488">
        <f>F24</f>
        <v>200</v>
      </c>
      <c r="G23" s="488">
        <f>G24</f>
        <v>200</v>
      </c>
      <c r="H23" s="488">
        <f>H24</f>
        <v>200</v>
      </c>
      <c r="I23" s="475"/>
      <c r="J23" s="475"/>
      <c r="K23" s="475"/>
      <c r="L23" s="475"/>
      <c r="M23" s="475"/>
      <c r="N23" s="475"/>
      <c r="O23" s="475"/>
      <c r="P23" s="475"/>
      <c r="Q23" s="475"/>
      <c r="R23" s="475"/>
    </row>
    <row r="24" spans="1:18" s="476" customFormat="1" ht="15">
      <c r="A24" s="471" t="s">
        <v>428</v>
      </c>
      <c r="B24" s="472"/>
      <c r="C24" s="473"/>
      <c r="D24" s="473"/>
      <c r="E24" s="473" t="s">
        <v>429</v>
      </c>
      <c r="F24" s="484">
        <v>200</v>
      </c>
      <c r="G24" s="484">
        <v>200</v>
      </c>
      <c r="H24" s="484">
        <v>200</v>
      </c>
      <c r="I24" s="475"/>
      <c r="J24" s="475"/>
      <c r="K24" s="475"/>
      <c r="L24" s="475"/>
      <c r="M24" s="475"/>
      <c r="N24" s="475"/>
      <c r="O24" s="475"/>
      <c r="P24" s="475"/>
      <c r="Q24" s="475"/>
      <c r="R24" s="475"/>
    </row>
    <row r="25" spans="1:31" s="465" customFormat="1" ht="28.5">
      <c r="A25" s="417" t="s">
        <v>360</v>
      </c>
      <c r="B25" s="463"/>
      <c r="C25" s="463" t="s">
        <v>133</v>
      </c>
      <c r="D25" s="463"/>
      <c r="E25" s="463"/>
      <c r="F25" s="464">
        <f>F26</f>
        <v>308</v>
      </c>
      <c r="G25" s="464">
        <f>G26</f>
        <v>316</v>
      </c>
      <c r="H25" s="464">
        <f>H26</f>
        <v>316</v>
      </c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</row>
    <row r="26" spans="1:18" s="470" customFormat="1" ht="45">
      <c r="A26" s="466" t="s">
        <v>430</v>
      </c>
      <c r="B26" s="452"/>
      <c r="C26" s="467"/>
      <c r="D26" s="467" t="s">
        <v>431</v>
      </c>
      <c r="E26" s="467"/>
      <c r="F26" s="468">
        <f>SUM(F27:F27)</f>
        <v>308</v>
      </c>
      <c r="G26" s="468">
        <f>SUM(G27:G27)</f>
        <v>316</v>
      </c>
      <c r="H26" s="468">
        <f>SUM(H27:H27)</f>
        <v>316</v>
      </c>
      <c r="I26" s="469"/>
      <c r="J26" s="469"/>
      <c r="K26" s="469"/>
      <c r="L26" s="469"/>
      <c r="M26" s="469"/>
      <c r="N26" s="469"/>
      <c r="O26" s="469"/>
      <c r="P26" s="469"/>
      <c r="Q26" s="469"/>
      <c r="R26" s="469"/>
    </row>
    <row r="27" spans="1:18" s="470" customFormat="1" ht="33" customHeight="1">
      <c r="A27" s="471" t="s">
        <v>419</v>
      </c>
      <c r="B27" s="452"/>
      <c r="C27" s="467"/>
      <c r="D27" s="467"/>
      <c r="E27" s="473" t="s">
        <v>420</v>
      </c>
      <c r="F27" s="468">
        <v>308</v>
      </c>
      <c r="G27" s="468">
        <v>316</v>
      </c>
      <c r="H27" s="468">
        <v>316</v>
      </c>
      <c r="I27" s="469"/>
      <c r="J27" s="469"/>
      <c r="K27" s="469"/>
      <c r="L27" s="469"/>
      <c r="M27" s="469"/>
      <c r="N27" s="469"/>
      <c r="O27" s="469"/>
      <c r="P27" s="469"/>
      <c r="Q27" s="469"/>
      <c r="R27" s="469"/>
    </row>
    <row r="28" spans="1:18" s="470" customFormat="1" ht="15" hidden="1">
      <c r="A28" s="489"/>
      <c r="B28" s="452"/>
      <c r="C28" s="452"/>
      <c r="D28" s="452"/>
      <c r="E28" s="452"/>
      <c r="F28" s="488"/>
      <c r="G28" s="488"/>
      <c r="H28" s="488"/>
      <c r="I28" s="469"/>
      <c r="J28" s="469"/>
      <c r="K28" s="469"/>
      <c r="L28" s="469"/>
      <c r="M28" s="469"/>
      <c r="N28" s="469"/>
      <c r="O28" s="469"/>
      <c r="P28" s="469"/>
      <c r="Q28" s="469"/>
      <c r="R28" s="469"/>
    </row>
    <row r="29" spans="1:31" s="465" customFormat="1" ht="57">
      <c r="A29" s="417" t="s">
        <v>397</v>
      </c>
      <c r="B29" s="463"/>
      <c r="C29" s="463" t="s">
        <v>396</v>
      </c>
      <c r="D29" s="463"/>
      <c r="E29" s="463"/>
      <c r="F29" s="464">
        <f>F32</f>
        <v>550</v>
      </c>
      <c r="G29" s="464">
        <f>G32</f>
        <v>550</v>
      </c>
      <c r="H29" s="464">
        <f>H32</f>
        <v>550</v>
      </c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</row>
    <row r="30" spans="1:18" s="470" customFormat="1" ht="15" hidden="1">
      <c r="A30" s="490"/>
      <c r="B30" s="467"/>
      <c r="C30" s="467"/>
      <c r="D30" s="467"/>
      <c r="E30" s="467"/>
      <c r="F30" s="468"/>
      <c r="G30" s="468"/>
      <c r="H30" s="468"/>
      <c r="I30" s="469"/>
      <c r="J30" s="469"/>
      <c r="K30" s="469"/>
      <c r="L30" s="469"/>
      <c r="M30" s="469"/>
      <c r="N30" s="469"/>
      <c r="O30" s="469"/>
      <c r="P30" s="469"/>
      <c r="Q30" s="469"/>
      <c r="R30" s="469"/>
    </row>
    <row r="31" spans="1:18" s="470" customFormat="1" ht="15" hidden="1">
      <c r="A31" s="466"/>
      <c r="B31" s="467"/>
      <c r="C31" s="467"/>
      <c r="D31" s="467"/>
      <c r="E31" s="467"/>
      <c r="F31" s="488"/>
      <c r="G31" s="488"/>
      <c r="H31" s="488"/>
      <c r="I31" s="469"/>
      <c r="J31" s="469"/>
      <c r="K31" s="469"/>
      <c r="L31" s="469"/>
      <c r="M31" s="469"/>
      <c r="N31" s="469"/>
      <c r="O31" s="469"/>
      <c r="P31" s="469"/>
      <c r="Q31" s="469"/>
      <c r="R31" s="469"/>
    </row>
    <row r="32" spans="1:18" s="470" customFormat="1" ht="60">
      <c r="A32" s="400" t="s">
        <v>397</v>
      </c>
      <c r="B32" s="452"/>
      <c r="C32" s="467"/>
      <c r="D32" s="467" t="s">
        <v>432</v>
      </c>
      <c r="E32" s="467"/>
      <c r="F32" s="468">
        <f>F33</f>
        <v>550</v>
      </c>
      <c r="G32" s="468">
        <f>G33</f>
        <v>550</v>
      </c>
      <c r="H32" s="468">
        <f>H33</f>
        <v>550</v>
      </c>
      <c r="I32" s="469"/>
      <c r="J32" s="469"/>
      <c r="K32" s="469"/>
      <c r="L32" s="469"/>
      <c r="M32" s="469"/>
      <c r="N32" s="469"/>
      <c r="O32" s="469"/>
      <c r="P32" s="469"/>
      <c r="Q32" s="469"/>
      <c r="R32" s="469"/>
    </row>
    <row r="33" spans="1:18" s="476" customFormat="1" ht="30">
      <c r="A33" s="471" t="s">
        <v>419</v>
      </c>
      <c r="B33" s="472"/>
      <c r="C33" s="473"/>
      <c r="D33" s="473"/>
      <c r="E33" s="473" t="s">
        <v>420</v>
      </c>
      <c r="F33" s="484">
        <v>550</v>
      </c>
      <c r="G33" s="484">
        <v>550</v>
      </c>
      <c r="H33" s="484">
        <v>550</v>
      </c>
      <c r="I33" s="475"/>
      <c r="J33" s="475"/>
      <c r="K33" s="475"/>
      <c r="L33" s="475"/>
      <c r="M33" s="475"/>
      <c r="N33" s="475"/>
      <c r="O33" s="475"/>
      <c r="P33" s="475"/>
      <c r="Q33" s="475"/>
      <c r="R33" s="475"/>
    </row>
    <row r="34" spans="1:31" s="487" customFormat="1" ht="28.5">
      <c r="A34" s="462" t="s">
        <v>399</v>
      </c>
      <c r="B34" s="463"/>
      <c r="C34" s="463" t="s">
        <v>398</v>
      </c>
      <c r="D34" s="463"/>
      <c r="E34" s="463"/>
      <c r="F34" s="464">
        <f>F35</f>
        <v>100</v>
      </c>
      <c r="G34" s="464">
        <f>G35</f>
        <v>100</v>
      </c>
      <c r="H34" s="464">
        <f>H35</f>
        <v>100</v>
      </c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</row>
    <row r="35" spans="1:18" s="476" customFormat="1" ht="60">
      <c r="A35" s="466" t="s">
        <v>433</v>
      </c>
      <c r="B35" s="452"/>
      <c r="C35" s="467"/>
      <c r="D35" s="467" t="s">
        <v>434</v>
      </c>
      <c r="E35" s="467"/>
      <c r="F35" s="468">
        <f>F36</f>
        <v>100</v>
      </c>
      <c r="G35" s="468">
        <f>G36</f>
        <v>100</v>
      </c>
      <c r="H35" s="468">
        <f>H36</f>
        <v>100</v>
      </c>
      <c r="I35" s="475"/>
      <c r="J35" s="475"/>
      <c r="K35" s="475"/>
      <c r="L35" s="475"/>
      <c r="M35" s="475"/>
      <c r="N35" s="475"/>
      <c r="O35" s="475"/>
      <c r="P35" s="475"/>
      <c r="Q35" s="475"/>
      <c r="R35" s="475"/>
    </row>
    <row r="36" spans="1:18" s="476" customFormat="1" ht="30">
      <c r="A36" s="471" t="s">
        <v>419</v>
      </c>
      <c r="B36" s="472"/>
      <c r="C36" s="473"/>
      <c r="D36" s="473"/>
      <c r="E36" s="473" t="s">
        <v>420</v>
      </c>
      <c r="F36" s="474">
        <v>100</v>
      </c>
      <c r="G36" s="474">
        <v>100</v>
      </c>
      <c r="H36" s="474">
        <v>100</v>
      </c>
      <c r="I36" s="475"/>
      <c r="J36" s="475"/>
      <c r="K36" s="475"/>
      <c r="L36" s="475"/>
      <c r="M36" s="475"/>
      <c r="N36" s="475"/>
      <c r="O36" s="475"/>
      <c r="P36" s="475"/>
      <c r="Q36" s="475"/>
      <c r="R36" s="475"/>
    </row>
    <row r="37" spans="1:31" s="465" customFormat="1" ht="28.5">
      <c r="A37" s="462" t="s">
        <v>435</v>
      </c>
      <c r="B37" s="463"/>
      <c r="C37" s="463" t="s">
        <v>366</v>
      </c>
      <c r="D37" s="463"/>
      <c r="E37" s="463"/>
      <c r="F37" s="491">
        <f>F41+F38+F52</f>
        <v>11689.470700000002</v>
      </c>
      <c r="G37" s="464">
        <f>G41+G38+G52</f>
        <v>11315.4</v>
      </c>
      <c r="H37" s="464">
        <f>H41+H38+H52</f>
        <v>12198.5</v>
      </c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</row>
    <row r="38" spans="1:31" s="465" customFormat="1" ht="15">
      <c r="A38" s="492" t="s">
        <v>192</v>
      </c>
      <c r="B38" s="493"/>
      <c r="C38" s="494" t="s">
        <v>193</v>
      </c>
      <c r="D38" s="494"/>
      <c r="E38" s="493"/>
      <c r="F38" s="495">
        <f>F39</f>
        <v>1256</v>
      </c>
      <c r="G38" s="495">
        <f>G39</f>
        <v>1160</v>
      </c>
      <c r="H38" s="495">
        <f>H39</f>
        <v>1160</v>
      </c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</row>
    <row r="39" spans="1:31" s="465" customFormat="1" ht="30">
      <c r="A39" s="492" t="s">
        <v>436</v>
      </c>
      <c r="B39" s="493"/>
      <c r="C39" s="494"/>
      <c r="D39" s="494" t="s">
        <v>437</v>
      </c>
      <c r="E39" s="493"/>
      <c r="F39" s="495">
        <f>F40</f>
        <v>1256</v>
      </c>
      <c r="G39" s="495">
        <f>G40</f>
        <v>1160</v>
      </c>
      <c r="H39" s="495">
        <f>H40</f>
        <v>1160</v>
      </c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1"/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</row>
    <row r="40" spans="1:31" s="465" customFormat="1" ht="30">
      <c r="A40" s="496" t="s">
        <v>419</v>
      </c>
      <c r="B40" s="493"/>
      <c r="C40" s="494"/>
      <c r="D40" s="494"/>
      <c r="E40" s="497" t="s">
        <v>420</v>
      </c>
      <c r="F40" s="495">
        <v>1256</v>
      </c>
      <c r="G40" s="495">
        <v>1160</v>
      </c>
      <c r="H40" s="495">
        <v>1160</v>
      </c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</row>
    <row r="41" spans="1:18" s="470" customFormat="1" ht="15">
      <c r="A41" s="466" t="s">
        <v>223</v>
      </c>
      <c r="B41" s="452"/>
      <c r="C41" s="467" t="s">
        <v>224</v>
      </c>
      <c r="D41" s="467" t="s">
        <v>438</v>
      </c>
      <c r="E41" s="467"/>
      <c r="F41" s="488">
        <f>F42+F44+F46+F48+F50</f>
        <v>7249.7707</v>
      </c>
      <c r="G41" s="488">
        <f>G42+G44+G46+G48+G50</f>
        <v>6781.4</v>
      </c>
      <c r="H41" s="488">
        <f>H42+H44+H46+H48+H50</f>
        <v>7384.5</v>
      </c>
      <c r="I41" s="469"/>
      <c r="J41" s="469"/>
      <c r="K41" s="469"/>
      <c r="L41" s="469"/>
      <c r="M41" s="469"/>
      <c r="N41" s="469"/>
      <c r="O41" s="469"/>
      <c r="P41" s="469"/>
      <c r="Q41" s="469"/>
      <c r="R41" s="469"/>
    </row>
    <row r="42" spans="1:18" s="481" customFormat="1" ht="15">
      <c r="A42" s="498" t="s">
        <v>439</v>
      </c>
      <c r="B42" s="499"/>
      <c r="C42" s="500"/>
      <c r="D42" s="500" t="s">
        <v>440</v>
      </c>
      <c r="E42" s="500"/>
      <c r="F42" s="501">
        <f>F43</f>
        <v>810</v>
      </c>
      <c r="G42" s="501">
        <f>G43</f>
        <v>880</v>
      </c>
      <c r="H42" s="501">
        <f>H43</f>
        <v>950</v>
      </c>
      <c r="I42" s="480"/>
      <c r="J42" s="480"/>
      <c r="K42" s="480"/>
      <c r="L42" s="480"/>
      <c r="M42" s="480"/>
      <c r="N42" s="480"/>
      <c r="O42" s="480"/>
      <c r="P42" s="480"/>
      <c r="Q42" s="480"/>
      <c r="R42" s="480"/>
    </row>
    <row r="43" spans="1:18" s="470" customFormat="1" ht="30">
      <c r="A43" s="471" t="s">
        <v>419</v>
      </c>
      <c r="B43" s="452"/>
      <c r="C43" s="467"/>
      <c r="D43" s="467"/>
      <c r="E43" s="473" t="s">
        <v>420</v>
      </c>
      <c r="F43" s="468">
        <v>810</v>
      </c>
      <c r="G43" s="468">
        <v>880</v>
      </c>
      <c r="H43" s="468">
        <v>950</v>
      </c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 s="481" customFormat="1" ht="62.25" customHeight="1">
      <c r="A44" s="498" t="s">
        <v>441</v>
      </c>
      <c r="B44" s="499"/>
      <c r="C44" s="500"/>
      <c r="D44" s="500" t="s">
        <v>442</v>
      </c>
      <c r="E44" s="500"/>
      <c r="F44" s="502">
        <v>4340.4707</v>
      </c>
      <c r="G44" s="501">
        <f>G45</f>
        <v>4166.4</v>
      </c>
      <c r="H44" s="501">
        <f>H45</f>
        <v>4570.5</v>
      </c>
      <c r="I44" s="480"/>
      <c r="J44" s="480"/>
      <c r="K44" s="480"/>
      <c r="L44" s="480"/>
      <c r="M44" s="480"/>
      <c r="N44" s="480"/>
      <c r="O44" s="480"/>
      <c r="P44" s="480"/>
      <c r="Q44" s="480"/>
      <c r="R44" s="480"/>
    </row>
    <row r="45" spans="1:18" s="476" customFormat="1" ht="30">
      <c r="A45" s="471" t="s">
        <v>419</v>
      </c>
      <c r="B45" s="472"/>
      <c r="C45" s="473"/>
      <c r="D45" s="473"/>
      <c r="E45" s="473" t="s">
        <v>420</v>
      </c>
      <c r="F45" s="503">
        <v>4340.4707</v>
      </c>
      <c r="G45" s="474">
        <v>4166.4</v>
      </c>
      <c r="H45" s="474">
        <v>4570.5</v>
      </c>
      <c r="I45" s="475"/>
      <c r="J45" s="475"/>
      <c r="K45" s="475"/>
      <c r="L45" s="475"/>
      <c r="M45" s="475"/>
      <c r="N45" s="475"/>
      <c r="O45" s="475"/>
      <c r="P45" s="475"/>
      <c r="Q45" s="475"/>
      <c r="R45" s="475"/>
    </row>
    <row r="46" spans="1:18" s="481" customFormat="1" ht="15">
      <c r="A46" s="498" t="s">
        <v>443</v>
      </c>
      <c r="B46" s="499"/>
      <c r="C46" s="500"/>
      <c r="D46" s="500" t="s">
        <v>444</v>
      </c>
      <c r="E46" s="500"/>
      <c r="F46" s="501">
        <f>F47</f>
        <v>10</v>
      </c>
      <c r="G46" s="501">
        <f>G47</f>
        <v>10</v>
      </c>
      <c r="H46" s="501">
        <f>H47</f>
        <v>10</v>
      </c>
      <c r="I46" s="480"/>
      <c r="J46" s="480"/>
      <c r="K46" s="480"/>
      <c r="L46" s="480"/>
      <c r="M46" s="480"/>
      <c r="N46" s="480"/>
      <c r="O46" s="480"/>
      <c r="P46" s="480"/>
      <c r="Q46" s="480"/>
      <c r="R46" s="480"/>
    </row>
    <row r="47" spans="1:18" s="476" customFormat="1" ht="30">
      <c r="A47" s="471" t="s">
        <v>419</v>
      </c>
      <c r="B47" s="472"/>
      <c r="C47" s="473"/>
      <c r="D47" s="473"/>
      <c r="E47" s="473" t="s">
        <v>420</v>
      </c>
      <c r="F47" s="474">
        <v>10</v>
      </c>
      <c r="G47" s="474">
        <v>10</v>
      </c>
      <c r="H47" s="474">
        <v>10</v>
      </c>
      <c r="I47" s="475"/>
      <c r="J47" s="475"/>
      <c r="K47" s="475"/>
      <c r="L47" s="475"/>
      <c r="M47" s="475"/>
      <c r="N47" s="475"/>
      <c r="O47" s="475"/>
      <c r="P47" s="475"/>
      <c r="Q47" s="475"/>
      <c r="R47" s="475"/>
    </row>
    <row r="48" spans="1:18" s="481" customFormat="1" ht="30">
      <c r="A48" s="498" t="s">
        <v>445</v>
      </c>
      <c r="B48" s="499"/>
      <c r="C48" s="500"/>
      <c r="D48" s="500" t="s">
        <v>446</v>
      </c>
      <c r="E48" s="500"/>
      <c r="F48" s="501">
        <v>10</v>
      </c>
      <c r="G48" s="501">
        <f>G49</f>
        <v>15</v>
      </c>
      <c r="H48" s="501">
        <f>H49</f>
        <v>15</v>
      </c>
      <c r="I48" s="480"/>
      <c r="J48" s="480"/>
      <c r="K48" s="480"/>
      <c r="L48" s="480"/>
      <c r="M48" s="480"/>
      <c r="N48" s="480"/>
      <c r="O48" s="480"/>
      <c r="P48" s="480"/>
      <c r="Q48" s="480"/>
      <c r="R48" s="480"/>
    </row>
    <row r="49" spans="1:18" s="476" customFormat="1" ht="30">
      <c r="A49" s="471" t="s">
        <v>419</v>
      </c>
      <c r="B49" s="472"/>
      <c r="C49" s="473"/>
      <c r="D49" s="473"/>
      <c r="E49" s="473" t="s">
        <v>420</v>
      </c>
      <c r="F49" s="474">
        <v>10</v>
      </c>
      <c r="G49" s="474">
        <v>15</v>
      </c>
      <c r="H49" s="474">
        <v>15</v>
      </c>
      <c r="I49" s="475"/>
      <c r="J49" s="475"/>
      <c r="K49" s="475"/>
      <c r="L49" s="475"/>
      <c r="M49" s="475"/>
      <c r="N49" s="475"/>
      <c r="O49" s="475"/>
      <c r="P49" s="475"/>
      <c r="Q49" s="475"/>
      <c r="R49" s="475"/>
    </row>
    <row r="50" spans="1:18" s="481" customFormat="1" ht="45">
      <c r="A50" s="498" t="s">
        <v>447</v>
      </c>
      <c r="B50" s="499"/>
      <c r="C50" s="500"/>
      <c r="D50" s="500" t="s">
        <v>448</v>
      </c>
      <c r="E50" s="500"/>
      <c r="F50" s="501">
        <f>F51</f>
        <v>2079.3</v>
      </c>
      <c r="G50" s="501">
        <f>G51</f>
        <v>1710</v>
      </c>
      <c r="H50" s="501">
        <f>H51</f>
        <v>1839</v>
      </c>
      <c r="I50" s="480"/>
      <c r="J50" s="480"/>
      <c r="K50" s="480"/>
      <c r="L50" s="480"/>
      <c r="M50" s="480"/>
      <c r="N50" s="480"/>
      <c r="O50" s="480"/>
      <c r="P50" s="480"/>
      <c r="Q50" s="480"/>
      <c r="R50" s="480"/>
    </row>
    <row r="51" spans="1:18" s="476" customFormat="1" ht="30">
      <c r="A51" s="471" t="s">
        <v>419</v>
      </c>
      <c r="B51" s="472"/>
      <c r="C51" s="473"/>
      <c r="D51" s="473"/>
      <c r="E51" s="473" t="s">
        <v>420</v>
      </c>
      <c r="F51" s="474">
        <v>2079.3</v>
      </c>
      <c r="G51" s="474">
        <v>1710</v>
      </c>
      <c r="H51" s="474">
        <v>1839</v>
      </c>
      <c r="I51" s="475"/>
      <c r="J51" s="475"/>
      <c r="K51" s="475"/>
      <c r="L51" s="475"/>
      <c r="M51" s="475"/>
      <c r="N51" s="475"/>
      <c r="O51" s="475"/>
      <c r="P51" s="475"/>
      <c r="Q51" s="475"/>
      <c r="R51" s="475"/>
    </row>
    <row r="52" spans="1:18" s="476" customFormat="1" ht="30">
      <c r="A52" s="492" t="s">
        <v>250</v>
      </c>
      <c r="B52" s="504"/>
      <c r="C52" s="467" t="s">
        <v>251</v>
      </c>
      <c r="D52" s="505"/>
      <c r="E52" s="505"/>
      <c r="F52" s="474">
        <f>F53</f>
        <v>3183.7</v>
      </c>
      <c r="G52" s="474">
        <f>G53</f>
        <v>3374</v>
      </c>
      <c r="H52" s="474">
        <f>H53</f>
        <v>3654</v>
      </c>
      <c r="I52" s="475"/>
      <c r="J52" s="475"/>
      <c r="K52" s="475"/>
      <c r="L52" s="475"/>
      <c r="M52" s="475"/>
      <c r="N52" s="475"/>
      <c r="O52" s="475"/>
      <c r="P52" s="475"/>
      <c r="Q52" s="475"/>
      <c r="R52" s="475"/>
    </row>
    <row r="53" spans="1:18" s="476" customFormat="1" ht="30">
      <c r="A53" s="471" t="s">
        <v>449</v>
      </c>
      <c r="B53" s="504"/>
      <c r="C53" s="505"/>
      <c r="D53" s="467" t="s">
        <v>450</v>
      </c>
      <c r="E53" s="505"/>
      <c r="F53" s="474">
        <f>F54</f>
        <v>3183.7</v>
      </c>
      <c r="G53" s="474">
        <f>G54</f>
        <v>3374</v>
      </c>
      <c r="H53" s="474">
        <f>H54</f>
        <v>3654</v>
      </c>
      <c r="I53" s="475"/>
      <c r="J53" s="475"/>
      <c r="K53" s="475"/>
      <c r="L53" s="475"/>
      <c r="M53" s="475"/>
      <c r="N53" s="475"/>
      <c r="O53" s="475"/>
      <c r="P53" s="475"/>
      <c r="Q53" s="475"/>
      <c r="R53" s="475"/>
    </row>
    <row r="54" spans="1:18" s="476" customFormat="1" ht="30">
      <c r="A54" s="471" t="s">
        <v>451</v>
      </c>
      <c r="B54" s="504"/>
      <c r="C54" s="505"/>
      <c r="D54" s="505"/>
      <c r="E54" s="473" t="s">
        <v>452</v>
      </c>
      <c r="F54" s="484">
        <v>3183.7</v>
      </c>
      <c r="G54" s="484">
        <v>3374</v>
      </c>
      <c r="H54" s="484">
        <v>3654</v>
      </c>
      <c r="I54" s="475"/>
      <c r="J54" s="475"/>
      <c r="K54" s="475"/>
      <c r="L54" s="475"/>
      <c r="M54" s="475"/>
      <c r="N54" s="475"/>
      <c r="O54" s="475"/>
      <c r="P54" s="475"/>
      <c r="Q54" s="475"/>
      <c r="R54" s="475"/>
    </row>
    <row r="55" spans="1:31" s="482" customFormat="1" ht="15">
      <c r="A55" s="506" t="s">
        <v>371</v>
      </c>
      <c r="B55" s="477"/>
      <c r="C55" s="478" t="s">
        <v>370</v>
      </c>
      <c r="D55" s="478"/>
      <c r="E55" s="478"/>
      <c r="F55" s="479">
        <f>F56</f>
        <v>50</v>
      </c>
      <c r="G55" s="479">
        <f>G56</f>
        <v>50</v>
      </c>
      <c r="H55" s="479">
        <f>H56</f>
        <v>50</v>
      </c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</row>
    <row r="56" spans="1:18" s="476" customFormat="1" ht="30">
      <c r="A56" s="471" t="s">
        <v>401</v>
      </c>
      <c r="B56" s="472"/>
      <c r="C56" s="473" t="s">
        <v>400</v>
      </c>
      <c r="D56" s="473"/>
      <c r="E56" s="473"/>
      <c r="F56" s="474">
        <f>F57</f>
        <v>50</v>
      </c>
      <c r="G56" s="474">
        <f>G57</f>
        <v>50</v>
      </c>
      <c r="H56" s="474">
        <f>H57</f>
        <v>50</v>
      </c>
      <c r="I56" s="475"/>
      <c r="J56" s="475"/>
      <c r="K56" s="475"/>
      <c r="L56" s="475"/>
      <c r="M56" s="475"/>
      <c r="N56" s="475"/>
      <c r="O56" s="475"/>
      <c r="P56" s="475"/>
      <c r="Q56" s="475"/>
      <c r="R56" s="475"/>
    </row>
    <row r="57" spans="1:18" s="476" customFormat="1" ht="30">
      <c r="A57" s="471" t="s">
        <v>453</v>
      </c>
      <c r="B57" s="472"/>
      <c r="C57" s="473"/>
      <c r="D57" s="473" t="s">
        <v>454</v>
      </c>
      <c r="E57" s="473"/>
      <c r="F57" s="474">
        <f>F58</f>
        <v>50</v>
      </c>
      <c r="G57" s="474">
        <f>G58</f>
        <v>50</v>
      </c>
      <c r="H57" s="474">
        <f>H58</f>
        <v>50</v>
      </c>
      <c r="I57" s="475"/>
      <c r="J57" s="475"/>
      <c r="K57" s="475"/>
      <c r="L57" s="475"/>
      <c r="M57" s="475"/>
      <c r="N57" s="475"/>
      <c r="O57" s="475"/>
      <c r="P57" s="475"/>
      <c r="Q57" s="475"/>
      <c r="R57" s="475"/>
    </row>
    <row r="58" spans="1:18" s="476" customFormat="1" ht="30">
      <c r="A58" s="471" t="s">
        <v>419</v>
      </c>
      <c r="B58" s="472"/>
      <c r="C58" s="473"/>
      <c r="D58" s="473"/>
      <c r="E58" s="473" t="s">
        <v>420</v>
      </c>
      <c r="F58" s="474">
        <v>50</v>
      </c>
      <c r="G58" s="474">
        <v>50</v>
      </c>
      <c r="H58" s="474">
        <v>50</v>
      </c>
      <c r="I58" s="475"/>
      <c r="J58" s="475"/>
      <c r="K58" s="475"/>
      <c r="L58" s="475"/>
      <c r="M58" s="475"/>
      <c r="N58" s="475"/>
      <c r="O58" s="475"/>
      <c r="P58" s="475"/>
      <c r="Q58" s="475"/>
      <c r="R58" s="475"/>
    </row>
    <row r="59" spans="1:31" s="465" customFormat="1" ht="15">
      <c r="A59" s="462" t="s">
        <v>264</v>
      </c>
      <c r="B59" s="463"/>
      <c r="C59" s="478" t="s">
        <v>265</v>
      </c>
      <c r="D59" s="463"/>
      <c r="E59" s="463"/>
      <c r="F59" s="464">
        <f>F60+F62</f>
        <v>8596.8</v>
      </c>
      <c r="G59" s="464">
        <f>G60+G62</f>
        <v>8747.3</v>
      </c>
      <c r="H59" s="464">
        <f>H60+H62</f>
        <v>9434.4</v>
      </c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</row>
    <row r="60" spans="1:18" s="470" customFormat="1" ht="33" customHeight="1">
      <c r="A60" s="466" t="s">
        <v>449</v>
      </c>
      <c r="B60" s="452"/>
      <c r="C60" s="467"/>
      <c r="D60" s="467" t="s">
        <v>455</v>
      </c>
      <c r="E60" s="467"/>
      <c r="F60" s="468">
        <f>F61</f>
        <v>8217.3</v>
      </c>
      <c r="G60" s="468">
        <f>G61</f>
        <v>8387.3</v>
      </c>
      <c r="H60" s="468">
        <f>H61</f>
        <v>9049.4</v>
      </c>
      <c r="I60" s="469"/>
      <c r="J60" s="469"/>
      <c r="K60" s="469"/>
      <c r="L60" s="469"/>
      <c r="M60" s="469"/>
      <c r="N60" s="469"/>
      <c r="O60" s="469"/>
      <c r="P60" s="469"/>
      <c r="Q60" s="469"/>
      <c r="R60" s="469"/>
    </row>
    <row r="61" spans="1:18" s="476" customFormat="1" ht="30">
      <c r="A61" s="471" t="s">
        <v>451</v>
      </c>
      <c r="B61" s="472"/>
      <c r="C61" s="473"/>
      <c r="D61" s="473"/>
      <c r="E61" s="473" t="s">
        <v>452</v>
      </c>
      <c r="F61" s="484">
        <v>8217.3</v>
      </c>
      <c r="G61" s="484">
        <v>8387.3</v>
      </c>
      <c r="H61" s="484">
        <v>9049.4</v>
      </c>
      <c r="I61" s="475"/>
      <c r="J61" s="475"/>
      <c r="K61" s="475"/>
      <c r="L61" s="475"/>
      <c r="M61" s="475"/>
      <c r="N61" s="475"/>
      <c r="O61" s="475"/>
      <c r="P61" s="475"/>
      <c r="Q61" s="475"/>
      <c r="R61" s="475"/>
    </row>
    <row r="62" spans="1:18" s="470" customFormat="1" ht="33" customHeight="1">
      <c r="A62" s="466" t="s">
        <v>451</v>
      </c>
      <c r="B62" s="452"/>
      <c r="C62" s="467"/>
      <c r="D62" s="467" t="s">
        <v>456</v>
      </c>
      <c r="E62" s="467"/>
      <c r="F62" s="468">
        <f>F63</f>
        <v>379.5</v>
      </c>
      <c r="G62" s="468">
        <f>G63</f>
        <v>360</v>
      </c>
      <c r="H62" s="468">
        <f>H63</f>
        <v>385</v>
      </c>
      <c r="I62" s="469"/>
      <c r="J62" s="469"/>
      <c r="K62" s="469"/>
      <c r="L62" s="469"/>
      <c r="M62" s="469"/>
      <c r="N62" s="469"/>
      <c r="O62" s="469"/>
      <c r="P62" s="469"/>
      <c r="Q62" s="469"/>
      <c r="R62" s="469"/>
    </row>
    <row r="63" spans="1:18" s="476" customFormat="1" ht="30">
      <c r="A63" s="471" t="s">
        <v>451</v>
      </c>
      <c r="B63" s="472"/>
      <c r="C63" s="473"/>
      <c r="D63" s="473"/>
      <c r="E63" s="473" t="s">
        <v>429</v>
      </c>
      <c r="F63" s="484">
        <v>379.5</v>
      </c>
      <c r="G63" s="484">
        <v>360</v>
      </c>
      <c r="H63" s="484">
        <v>385</v>
      </c>
      <c r="I63" s="475"/>
      <c r="J63" s="475"/>
      <c r="K63" s="475"/>
      <c r="L63" s="475"/>
      <c r="M63" s="475"/>
      <c r="N63" s="475"/>
      <c r="O63" s="475"/>
      <c r="P63" s="475"/>
      <c r="Q63" s="475"/>
      <c r="R63" s="475"/>
    </row>
    <row r="64" spans="1:31" s="482" customFormat="1" ht="30">
      <c r="A64" s="506" t="s">
        <v>457</v>
      </c>
      <c r="B64" s="477"/>
      <c r="C64" s="478" t="s">
        <v>372</v>
      </c>
      <c r="D64" s="478"/>
      <c r="E64" s="478"/>
      <c r="F64" s="507">
        <f>F65</f>
        <v>10</v>
      </c>
      <c r="G64" s="507">
        <f>G65</f>
        <v>50</v>
      </c>
      <c r="H64" s="507">
        <f>H65</f>
        <v>100</v>
      </c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1"/>
      <c r="T64" s="481"/>
      <c r="U64" s="481"/>
      <c r="V64" s="481"/>
      <c r="W64" s="481"/>
      <c r="X64" s="481"/>
      <c r="Y64" s="481"/>
      <c r="Z64" s="481"/>
      <c r="AA64" s="481"/>
      <c r="AB64" s="481"/>
      <c r="AC64" s="481"/>
      <c r="AD64" s="481"/>
      <c r="AE64" s="481"/>
    </row>
    <row r="65" spans="1:18" s="476" customFormat="1" ht="15">
      <c r="A65" s="471" t="s">
        <v>458</v>
      </c>
      <c r="B65" s="472"/>
      <c r="C65" s="473" t="s">
        <v>374</v>
      </c>
      <c r="D65" s="473"/>
      <c r="E65" s="473"/>
      <c r="F65" s="484">
        <f>F67</f>
        <v>10</v>
      </c>
      <c r="G65" s="484">
        <f>G67</f>
        <v>50</v>
      </c>
      <c r="H65" s="484">
        <f>H67</f>
        <v>100</v>
      </c>
      <c r="I65" s="475"/>
      <c r="J65" s="475"/>
      <c r="K65" s="475"/>
      <c r="L65" s="475"/>
      <c r="M65" s="475"/>
      <c r="N65" s="475"/>
      <c r="O65" s="475"/>
      <c r="P65" s="475"/>
      <c r="Q65" s="475"/>
      <c r="R65" s="475"/>
    </row>
    <row r="66" spans="1:18" s="476" customFormat="1" ht="45">
      <c r="A66" s="471" t="s">
        <v>459</v>
      </c>
      <c r="B66" s="472"/>
      <c r="C66" s="473"/>
      <c r="D66" s="473" t="s">
        <v>460</v>
      </c>
      <c r="E66" s="473"/>
      <c r="F66" s="484">
        <f>F67</f>
        <v>10</v>
      </c>
      <c r="G66" s="484">
        <f>G67</f>
        <v>50</v>
      </c>
      <c r="H66" s="484">
        <f>H67</f>
        <v>100</v>
      </c>
      <c r="I66" s="475"/>
      <c r="J66" s="475"/>
      <c r="K66" s="475"/>
      <c r="L66" s="475"/>
      <c r="M66" s="475"/>
      <c r="N66" s="475"/>
      <c r="O66" s="475"/>
      <c r="P66" s="475"/>
      <c r="Q66" s="475"/>
      <c r="R66" s="475"/>
    </row>
    <row r="67" spans="1:18" s="476" customFormat="1" ht="30">
      <c r="A67" s="471" t="s">
        <v>419</v>
      </c>
      <c r="B67" s="472"/>
      <c r="C67" s="473"/>
      <c r="D67" s="473"/>
      <c r="E67" s="473" t="s">
        <v>420</v>
      </c>
      <c r="F67" s="484">
        <v>10</v>
      </c>
      <c r="G67" s="484">
        <v>50</v>
      </c>
      <c r="H67" s="484">
        <v>100</v>
      </c>
      <c r="I67" s="475"/>
      <c r="J67" s="475"/>
      <c r="K67" s="475"/>
      <c r="L67" s="475"/>
      <c r="M67" s="475"/>
      <c r="N67" s="475"/>
      <c r="O67" s="475"/>
      <c r="P67" s="475"/>
      <c r="Q67" s="475"/>
      <c r="R67" s="475"/>
    </row>
    <row r="68" spans="1:31" s="482" customFormat="1" ht="15">
      <c r="A68" s="506" t="s">
        <v>379</v>
      </c>
      <c r="B68" s="477"/>
      <c r="C68" s="478" t="s">
        <v>378</v>
      </c>
      <c r="D68" s="478"/>
      <c r="E68" s="478"/>
      <c r="F68" s="507">
        <f>F69+F72</f>
        <v>32</v>
      </c>
      <c r="G68" s="507">
        <f>G69+G72</f>
        <v>32</v>
      </c>
      <c r="H68" s="507">
        <f>H69+H72</f>
        <v>32</v>
      </c>
      <c r="I68" s="480"/>
      <c r="J68" s="480"/>
      <c r="K68" s="480"/>
      <c r="L68" s="480"/>
      <c r="M68" s="480"/>
      <c r="N68" s="480"/>
      <c r="O68" s="480"/>
      <c r="P68" s="480"/>
      <c r="Q68" s="480"/>
      <c r="R68" s="480"/>
      <c r="S68" s="481"/>
      <c r="T68" s="481"/>
      <c r="U68" s="481"/>
      <c r="V68" s="481"/>
      <c r="W68" s="481"/>
      <c r="X68" s="481"/>
      <c r="Y68" s="481"/>
      <c r="Z68" s="481"/>
      <c r="AA68" s="481"/>
      <c r="AB68" s="481"/>
      <c r="AC68" s="481"/>
      <c r="AD68" s="481"/>
      <c r="AE68" s="481"/>
    </row>
    <row r="69" spans="1:31" s="482" customFormat="1" ht="15">
      <c r="A69" s="496" t="s">
        <v>270</v>
      </c>
      <c r="B69" s="508"/>
      <c r="C69" s="497" t="s">
        <v>271</v>
      </c>
      <c r="D69" s="509"/>
      <c r="E69" s="509"/>
      <c r="F69" s="510">
        <f>F70</f>
        <v>22</v>
      </c>
      <c r="G69" s="510">
        <f>G70</f>
        <v>22</v>
      </c>
      <c r="H69" s="510">
        <f>H70</f>
        <v>22</v>
      </c>
      <c r="I69" s="480"/>
      <c r="J69" s="480"/>
      <c r="K69" s="480"/>
      <c r="L69" s="480"/>
      <c r="M69" s="480"/>
      <c r="N69" s="480"/>
      <c r="O69" s="480"/>
      <c r="P69" s="480"/>
      <c r="Q69" s="480"/>
      <c r="R69" s="480"/>
      <c r="S69" s="481"/>
      <c r="T69" s="481"/>
      <c r="U69" s="481"/>
      <c r="V69" s="481"/>
      <c r="W69" s="481"/>
      <c r="X69" s="481"/>
      <c r="Y69" s="481"/>
      <c r="Z69" s="481"/>
      <c r="AA69" s="481"/>
      <c r="AB69" s="481"/>
      <c r="AC69" s="481"/>
      <c r="AD69" s="481"/>
      <c r="AE69" s="481"/>
    </row>
    <row r="70" spans="1:31" s="482" customFormat="1" ht="45">
      <c r="A70" s="496" t="s">
        <v>461</v>
      </c>
      <c r="B70" s="508"/>
      <c r="C70" s="509"/>
      <c r="D70" s="497" t="s">
        <v>462</v>
      </c>
      <c r="E70" s="509"/>
      <c r="F70" s="510">
        <f>F71</f>
        <v>22</v>
      </c>
      <c r="G70" s="510">
        <f>G71</f>
        <v>22</v>
      </c>
      <c r="H70" s="510">
        <f>H71</f>
        <v>22</v>
      </c>
      <c r="I70" s="480"/>
      <c r="J70" s="480"/>
      <c r="K70" s="480"/>
      <c r="L70" s="480"/>
      <c r="M70" s="480"/>
      <c r="N70" s="480"/>
      <c r="O70" s="480"/>
      <c r="P70" s="480"/>
      <c r="Q70" s="480"/>
      <c r="R70" s="480"/>
      <c r="S70" s="481"/>
      <c r="T70" s="481"/>
      <c r="U70" s="481"/>
      <c r="V70" s="481"/>
      <c r="W70" s="481"/>
      <c r="X70" s="481"/>
      <c r="Y70" s="481"/>
      <c r="Z70" s="481"/>
      <c r="AA70" s="481"/>
      <c r="AB70" s="481"/>
      <c r="AC70" s="481"/>
      <c r="AD70" s="481"/>
      <c r="AE70" s="481"/>
    </row>
    <row r="71" spans="1:31" s="482" customFormat="1" ht="15">
      <c r="A71" s="496" t="s">
        <v>283</v>
      </c>
      <c r="B71" s="508"/>
      <c r="C71" s="509"/>
      <c r="D71" s="509"/>
      <c r="E71" s="497" t="s">
        <v>463</v>
      </c>
      <c r="F71" s="510">
        <v>22</v>
      </c>
      <c r="G71" s="510">
        <v>22</v>
      </c>
      <c r="H71" s="510">
        <v>22</v>
      </c>
      <c r="I71" s="480"/>
      <c r="J71" s="480"/>
      <c r="K71" s="480"/>
      <c r="L71" s="480"/>
      <c r="M71" s="480"/>
      <c r="N71" s="480"/>
      <c r="O71" s="480"/>
      <c r="P71" s="480"/>
      <c r="Q71" s="480"/>
      <c r="R71" s="480"/>
      <c r="S71" s="481"/>
      <c r="T71" s="481"/>
      <c r="U71" s="481"/>
      <c r="V71" s="481"/>
      <c r="W71" s="481"/>
      <c r="X71" s="481"/>
      <c r="Y71" s="481"/>
      <c r="Z71" s="481"/>
      <c r="AA71" s="481"/>
      <c r="AB71" s="481"/>
      <c r="AC71" s="481"/>
      <c r="AD71" s="481"/>
      <c r="AE71" s="481"/>
    </row>
    <row r="72" spans="1:18" s="476" customFormat="1" ht="15">
      <c r="A72" s="471" t="s">
        <v>275</v>
      </c>
      <c r="B72" s="472"/>
      <c r="C72" s="473" t="s">
        <v>276</v>
      </c>
      <c r="D72" s="473"/>
      <c r="E72" s="473"/>
      <c r="F72" s="484">
        <f>F73</f>
        <v>10</v>
      </c>
      <c r="G72" s="484">
        <f>G73</f>
        <v>10</v>
      </c>
      <c r="H72" s="484">
        <f>H73</f>
        <v>10</v>
      </c>
      <c r="I72" s="475"/>
      <c r="J72" s="475"/>
      <c r="K72" s="475"/>
      <c r="L72" s="475"/>
      <c r="M72" s="475"/>
      <c r="N72" s="475"/>
      <c r="O72" s="475"/>
      <c r="P72" s="475"/>
      <c r="Q72" s="475"/>
      <c r="R72" s="475"/>
    </row>
    <row r="73" spans="1:18" s="476" customFormat="1" ht="15">
      <c r="A73" s="471" t="s">
        <v>283</v>
      </c>
      <c r="B73" s="472"/>
      <c r="C73" s="473"/>
      <c r="D73" s="473" t="s">
        <v>464</v>
      </c>
      <c r="E73" s="473"/>
      <c r="F73" s="484">
        <f>F74</f>
        <v>10</v>
      </c>
      <c r="G73" s="484">
        <f>G74</f>
        <v>10</v>
      </c>
      <c r="H73" s="484">
        <f>H74</f>
        <v>10</v>
      </c>
      <c r="I73" s="475"/>
      <c r="J73" s="475"/>
      <c r="K73" s="475"/>
      <c r="L73" s="475"/>
      <c r="M73" s="475"/>
      <c r="N73" s="475"/>
      <c r="O73" s="475"/>
      <c r="P73" s="475"/>
      <c r="Q73" s="475"/>
      <c r="R73" s="475"/>
    </row>
    <row r="74" spans="1:18" s="476" customFormat="1" ht="15">
      <c r="A74" s="471" t="s">
        <v>283</v>
      </c>
      <c r="B74" s="472"/>
      <c r="C74" s="473"/>
      <c r="D74" s="473"/>
      <c r="E74" s="473" t="s">
        <v>463</v>
      </c>
      <c r="F74" s="484">
        <v>10</v>
      </c>
      <c r="G74" s="484">
        <v>10</v>
      </c>
      <c r="H74" s="484">
        <v>10</v>
      </c>
      <c r="I74" s="475"/>
      <c r="J74" s="475"/>
      <c r="K74" s="475"/>
      <c r="L74" s="475"/>
      <c r="M74" s="475"/>
      <c r="N74" s="475"/>
      <c r="O74" s="475"/>
      <c r="P74" s="475"/>
      <c r="Q74" s="475"/>
      <c r="R74" s="475"/>
    </row>
    <row r="75" spans="1:18" s="476" customFormat="1" ht="15">
      <c r="A75" s="506" t="s">
        <v>102</v>
      </c>
      <c r="B75" s="477"/>
      <c r="C75" s="478" t="s">
        <v>465</v>
      </c>
      <c r="D75" s="478"/>
      <c r="E75" s="478"/>
      <c r="F75" s="507">
        <f>F76+F79</f>
        <v>1300</v>
      </c>
      <c r="G75" s="507">
        <f>G76+G79</f>
        <v>1413</v>
      </c>
      <c r="H75" s="507">
        <f>H76+H79</f>
        <v>1300</v>
      </c>
      <c r="I75" s="475"/>
      <c r="J75" s="475"/>
      <c r="K75" s="475"/>
      <c r="L75" s="475"/>
      <c r="M75" s="475"/>
      <c r="N75" s="475"/>
      <c r="O75" s="475"/>
      <c r="P75" s="475"/>
      <c r="Q75" s="475"/>
      <c r="R75" s="475"/>
    </row>
    <row r="76" spans="1:8" s="476" customFormat="1" ht="45">
      <c r="A76" s="498" t="s">
        <v>466</v>
      </c>
      <c r="B76" s="499"/>
      <c r="C76" s="500" t="s">
        <v>404</v>
      </c>
      <c r="D76" s="500"/>
      <c r="E76" s="500"/>
      <c r="F76" s="511">
        <f>F77</f>
        <v>0</v>
      </c>
      <c r="G76" s="511">
        <f>G77</f>
        <v>0</v>
      </c>
      <c r="H76" s="511">
        <f>H77</f>
        <v>0</v>
      </c>
    </row>
    <row r="77" spans="1:8" s="476" customFormat="1" ht="60">
      <c r="A77" s="466" t="s">
        <v>467</v>
      </c>
      <c r="B77" s="499"/>
      <c r="C77" s="473"/>
      <c r="D77" s="467" t="s">
        <v>468</v>
      </c>
      <c r="E77" s="467"/>
      <c r="F77" s="488">
        <f>F78</f>
        <v>0</v>
      </c>
      <c r="G77" s="488">
        <f>G78</f>
        <v>0</v>
      </c>
      <c r="H77" s="488">
        <f>H78</f>
        <v>0</v>
      </c>
    </row>
    <row r="78" spans="1:8" s="476" customFormat="1" ht="15">
      <c r="A78" s="471" t="s">
        <v>405</v>
      </c>
      <c r="B78" s="499"/>
      <c r="C78" s="473"/>
      <c r="D78" s="473"/>
      <c r="E78" s="473" t="s">
        <v>469</v>
      </c>
      <c r="F78" s="484"/>
      <c r="G78" s="484"/>
      <c r="H78" s="484"/>
    </row>
    <row r="79" spans="1:18" s="481" customFormat="1" ht="15">
      <c r="A79" s="498" t="s">
        <v>49</v>
      </c>
      <c r="B79" s="499"/>
      <c r="C79" s="500" t="s">
        <v>403</v>
      </c>
      <c r="D79" s="500"/>
      <c r="E79" s="500"/>
      <c r="F79" s="511">
        <f>F80</f>
        <v>1300</v>
      </c>
      <c r="G79" s="511">
        <f>G80</f>
        <v>1413</v>
      </c>
      <c r="H79" s="511">
        <f>H80</f>
        <v>1300</v>
      </c>
      <c r="I79" s="480"/>
      <c r="J79" s="480"/>
      <c r="K79" s="480"/>
      <c r="L79" s="480"/>
      <c r="M79" s="480"/>
      <c r="N79" s="480"/>
      <c r="O79" s="480"/>
      <c r="P79" s="480"/>
      <c r="Q79" s="480"/>
      <c r="R79" s="480"/>
    </row>
    <row r="80" spans="1:18" s="476" customFormat="1" ht="135">
      <c r="A80" s="471" t="s">
        <v>470</v>
      </c>
      <c r="B80" s="472"/>
      <c r="C80" s="473"/>
      <c r="D80" s="473" t="s">
        <v>471</v>
      </c>
      <c r="E80" s="473"/>
      <c r="F80" s="484">
        <f>F81</f>
        <v>1300</v>
      </c>
      <c r="G80" s="484">
        <f>G81</f>
        <v>1413</v>
      </c>
      <c r="H80" s="484">
        <f>H81</f>
        <v>1300</v>
      </c>
      <c r="I80" s="475"/>
      <c r="J80" s="475"/>
      <c r="K80" s="475"/>
      <c r="L80" s="475"/>
      <c r="M80" s="475"/>
      <c r="N80" s="475"/>
      <c r="O80" s="475"/>
      <c r="P80" s="475"/>
      <c r="Q80" s="475"/>
      <c r="R80" s="475"/>
    </row>
    <row r="81" spans="1:18" s="476" customFormat="1" ht="15">
      <c r="A81" s="471" t="s">
        <v>49</v>
      </c>
      <c r="B81" s="472"/>
      <c r="C81" s="473"/>
      <c r="D81" s="473"/>
      <c r="E81" s="473" t="s">
        <v>472</v>
      </c>
      <c r="F81" s="484">
        <v>1300</v>
      </c>
      <c r="G81" s="484">
        <v>1413</v>
      </c>
      <c r="H81" s="484">
        <v>1300</v>
      </c>
      <c r="I81" s="475"/>
      <c r="J81" s="475"/>
      <c r="K81" s="475"/>
      <c r="L81" s="475"/>
      <c r="M81" s="475"/>
      <c r="N81" s="475"/>
      <c r="O81" s="475"/>
      <c r="P81" s="475"/>
      <c r="Q81" s="475"/>
      <c r="R81" s="475"/>
    </row>
    <row r="82" spans="1:18" s="461" customFormat="1" ht="14.25">
      <c r="A82" s="512" t="s">
        <v>61</v>
      </c>
      <c r="B82" s="513"/>
      <c r="C82" s="513"/>
      <c r="D82" s="513"/>
      <c r="E82" s="513"/>
      <c r="F82" s="514">
        <f>F8</f>
        <v>26798.2707</v>
      </c>
      <c r="G82" s="515">
        <f>G8</f>
        <v>27131</v>
      </c>
      <c r="H82" s="516">
        <f>H8</f>
        <v>29108</v>
      </c>
      <c r="I82" s="460"/>
      <c r="J82" s="460"/>
      <c r="K82" s="460"/>
      <c r="L82" s="460"/>
      <c r="M82" s="460"/>
      <c r="N82" s="460"/>
      <c r="O82" s="460"/>
      <c r="P82" s="460"/>
      <c r="Q82" s="460"/>
      <c r="R82" s="460"/>
    </row>
    <row r="83" spans="1:18" s="523" customFormat="1" ht="42.75">
      <c r="A83" s="517" t="s">
        <v>406</v>
      </c>
      <c r="B83" s="518"/>
      <c r="C83" s="519"/>
      <c r="D83" s="519"/>
      <c r="E83" s="519"/>
      <c r="F83" s="520">
        <v>400.80263</v>
      </c>
      <c r="G83" s="521">
        <v>600</v>
      </c>
      <c r="H83" s="521">
        <v>600</v>
      </c>
      <c r="I83" s="522"/>
      <c r="J83" s="522"/>
      <c r="K83" s="522"/>
      <c r="L83" s="522"/>
      <c r="M83" s="522"/>
      <c r="N83" s="522"/>
      <c r="O83" s="522"/>
      <c r="P83" s="522"/>
      <c r="Q83" s="522"/>
      <c r="R83" s="522"/>
    </row>
    <row r="84" spans="1:18" s="523" customFormat="1" ht="31.5" customHeight="1">
      <c r="A84" s="524" t="s">
        <v>407</v>
      </c>
      <c r="B84" s="525"/>
      <c r="C84" s="526"/>
      <c r="D84" s="519"/>
      <c r="E84" s="519"/>
      <c r="F84" s="521"/>
      <c r="G84" s="521">
        <f>F82*2.5/100</f>
        <v>669.9567675</v>
      </c>
      <c r="H84" s="521">
        <f>G82*5/100</f>
        <v>1356.55</v>
      </c>
      <c r="I84" s="522"/>
      <c r="J84" s="522"/>
      <c r="K84" s="522"/>
      <c r="L84" s="522"/>
      <c r="M84" s="522"/>
      <c r="N84" s="522"/>
      <c r="O84" s="522"/>
      <c r="P84" s="522"/>
      <c r="Q84" s="522"/>
      <c r="R84" s="522"/>
    </row>
    <row r="85" spans="1:18" s="523" customFormat="1" ht="15.75">
      <c r="A85" s="527" t="s">
        <v>408</v>
      </c>
      <c r="B85" s="528"/>
      <c r="C85" s="529"/>
      <c r="D85" s="529"/>
      <c r="E85" s="529"/>
      <c r="F85" s="530">
        <f>F82+F83</f>
        <v>27199.07333</v>
      </c>
      <c r="G85" s="531">
        <f>G82+G83</f>
        <v>27731</v>
      </c>
      <c r="H85" s="531">
        <f>H82+H83</f>
        <v>29708</v>
      </c>
      <c r="I85" s="522"/>
      <c r="J85" s="522"/>
      <c r="K85" s="522"/>
      <c r="L85" s="522"/>
      <c r="M85" s="522"/>
      <c r="N85" s="522"/>
      <c r="O85" s="522"/>
      <c r="P85" s="522"/>
      <c r="Q85" s="522"/>
      <c r="R85" s="522"/>
    </row>
  </sheetData>
  <sheetProtection selectLockedCells="1" selectUnlockedCells="1"/>
  <mergeCells count="5">
    <mergeCell ref="E1:H1"/>
    <mergeCell ref="A2:H2"/>
    <mergeCell ref="A3:H3"/>
    <mergeCell ref="A4:F4"/>
    <mergeCell ref="A5:F5"/>
  </mergeCells>
  <printOptions horizontalCentered="1"/>
  <pageMargins left="0.7875" right="0.5118055555555555" top="0.31527777777777777" bottom="0.39375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2022-12-27T12:14:21Z</cp:lastPrinted>
  <dcterms:modified xsi:type="dcterms:W3CDTF">2022-12-27T12:30:56Z</dcterms:modified>
  <cp:category/>
  <cp:version/>
  <cp:contentType/>
  <cp:contentStatus/>
  <cp:revision>3</cp:revision>
</cp:coreProperties>
</file>