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636" windowHeight="3972" tabRatio="527" activeTab="6"/>
  </bookViews>
  <sheets>
    <sheet name="ДОХОДЫ 2020" sheetId="1" r:id="rId1"/>
    <sheet name="РАСХ 2020 по целевым статьям" sheetId="2" r:id="rId2"/>
    <sheet name="Ведомка 2020" sheetId="3" r:id="rId3"/>
    <sheet name="Приложение2" sheetId="4" state="hidden" r:id="rId4"/>
    <sheet name="Приложение 5" sheetId="5" state="hidden" r:id="rId5"/>
    <sheet name="ИСТОЧНИКИ 2020" sheetId="6" r:id="rId6"/>
    <sheet name="РАЗДЕЛЫ И ПОДРАЗДЕЛЫ 2020" sheetId="7" r:id="rId7"/>
  </sheets>
  <definedNames/>
  <calcPr fullCalcOnLoad="1"/>
</workbook>
</file>

<file path=xl/sharedStrings.xml><?xml version="1.0" encoding="utf-8"?>
<sst xmlns="http://schemas.openxmlformats.org/spreadsheetml/2006/main" count="870" uniqueCount="422">
  <si>
    <t>к решению Муниципального Совета Ивняковского сельского поселения</t>
  </si>
  <si>
    <t>Код бюджетной классификации РФ</t>
  </si>
  <si>
    <t xml:space="preserve">Наименование доходов </t>
  </si>
  <si>
    <t>000 1 00 00000 00 0000 000</t>
  </si>
  <si>
    <t>182 1 01 00000 00 0000 000</t>
  </si>
  <si>
    <t>182 1 01 02000 01 0000 110</t>
  </si>
  <si>
    <t>Налог на доходы физических лиц</t>
  </si>
  <si>
    <t>182 1 06 00000 00 0000 000</t>
  </si>
  <si>
    <t>182 1 06 01000 00 0000 110</t>
  </si>
  <si>
    <t>Налог на имущество физических лиц</t>
  </si>
  <si>
    <t>182 1 06 06000 00 0000 110</t>
  </si>
  <si>
    <t>Земельный налог</t>
  </si>
  <si>
    <t>840 1 08 00000 00 0000 000</t>
  </si>
  <si>
    <t>840 1 08 04020 01 1000 110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</si>
  <si>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</si>
  <si>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840 1 16 23050 10 0000 140</t>
  </si>
  <si>
    <t xml:space="preserve">Доходы от возмещения ущерба при возникновении страховых случаев , когда выгодоприобретателями по договорам страхований выступают получатели средств бюджеьтов поселений </t>
  </si>
  <si>
    <t>840 2 00 00000 00 0000 000</t>
  </si>
  <si>
    <t>ИТОГО</t>
  </si>
  <si>
    <t>Приложение 2</t>
  </si>
  <si>
    <t>к решению Муниципального совета Ивняковского сельского поселения</t>
  </si>
  <si>
    <t>от 27.12.2010 г. № 52</t>
  </si>
  <si>
    <t xml:space="preserve">Расходы бюджета Ивняковского сельского поселения на 2011 - 2013 годы в соответствии с классификацией доходов бюджетов Российской Федерации </t>
  </si>
  <si>
    <t>тыс. руб.</t>
  </si>
  <si>
    <t>Код раздела, подраз-дела БК РФ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</si>
  <si>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</si>
  <si>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</si>
  <si>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</si>
  <si>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</si>
  <si>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</si>
  <si>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</si>
  <si>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</si>
  <si>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</si>
  <si>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</si>
  <si>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</si>
  <si>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</si>
  <si>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</si>
  <si>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0112</t>
  </si>
  <si>
    <t>Резервный фонд</t>
  </si>
  <si>
    <t>0115</t>
  </si>
  <si>
    <t>Другие общегосударственные вопросы</t>
  </si>
  <si>
    <t>0200</t>
  </si>
  <si>
    <t>Национальная оборона</t>
  </si>
  <si>
    <t>0203</t>
  </si>
  <si>
    <t xml:space="preserve">Мобилизационная и вневойсковая подготовка 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</si>
  <si>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</si>
  <si>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</si>
  <si>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</si>
  <si>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</si>
  <si>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</si>
  <si>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</si>
  <si>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</si>
  <si>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</si>
  <si>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</si>
  <si>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</si>
  <si>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</si>
  <si>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</si>
  <si>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</si>
  <si>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</si>
  <si>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</si>
  <si>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</si>
  <si>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</si>
  <si>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ЖКХ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</si>
  <si>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</si>
  <si>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</si>
  <si>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</si>
  <si>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</si>
  <si>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</si>
  <si>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 и средства массовой информации</t>
  </si>
  <si>
    <t>0801</t>
  </si>
  <si>
    <t>Культура</t>
  </si>
  <si>
    <t>0900</t>
  </si>
  <si>
    <t>Здравоохранение и спорт</t>
  </si>
  <si>
    <t>0908</t>
  </si>
  <si>
    <t>Спорт и физическая 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</si>
  <si>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</si>
  <si>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</si>
  <si>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</si>
  <si>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</si>
  <si>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</si>
  <si>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</si>
  <si>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1104</t>
  </si>
  <si>
    <t>Иные межбюджетные трансферты</t>
  </si>
  <si>
    <t>1102</t>
  </si>
  <si>
    <t>Межбюджетные субсидии</t>
  </si>
  <si>
    <t>ИТОГО:</t>
  </si>
  <si>
    <t>Расходы за счет средств от предпринимательской и иной приносящей доход деятельности</t>
  </si>
  <si>
    <t>Общий объем условно утвержденных расходов</t>
  </si>
  <si>
    <t>ВСЕГО РАСХОДОВ</t>
  </si>
  <si>
    <t>ПРОФИЦИТ (+)/ДЕФИЦИТ(-)</t>
  </si>
  <si>
    <t>Приложение 5</t>
  </si>
  <si>
    <t>от 27.12.2010 г. №52</t>
  </si>
  <si>
    <t>Расходы бюджета Ивняковского сельского поселения на 2011-2013  годы  по ведомственной классификации расходов бюджетов Российской Федерации</t>
  </si>
  <si>
    <t>тыс.руб.</t>
  </si>
  <si>
    <t>Ведом. классиф.</t>
  </si>
  <si>
    <t>Подраздел</t>
  </si>
  <si>
    <t>Целевая статья</t>
  </si>
  <si>
    <t>Вид расхода</t>
  </si>
  <si>
    <t xml:space="preserve">Администрация Ивняковского сельского поселения </t>
  </si>
  <si>
    <t>840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</si>
  <si>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</si>
  <si>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</si>
  <si>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</si>
  <si>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</si>
  <si>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</si>
  <si>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</si>
  <si>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Центральный аппарат</t>
  </si>
  <si>
    <t>002 04 00</t>
  </si>
  <si>
    <t>Проведение выборов представительного органа муниципального образования</t>
  </si>
  <si>
    <t>020 00 02</t>
  </si>
  <si>
    <t>Резервные фонды</t>
  </si>
  <si>
    <t>Резервные фонды местных администраций</t>
  </si>
  <si>
    <t>070 05 00</t>
  </si>
  <si>
    <t>Прочие расходы</t>
  </si>
  <si>
    <t>013</t>
  </si>
  <si>
    <t xml:space="preserve">Осуществление первичного воинского учета на территориях,где отсутствуют военные комиссариаты </t>
  </si>
  <si>
    <t>001 36 00</t>
  </si>
  <si>
    <t>218 01 00</t>
  </si>
  <si>
    <t>Субсидия по областной программе "Обеспечение территорий муниципальных образований области градостроительной документацией"</t>
  </si>
  <si>
    <t>522 04 00</t>
  </si>
  <si>
    <t>Жилищно-коммунальное хозяйство хозяйство</t>
  </si>
  <si>
    <t>Мероприятия в области жилищного хозяйства</t>
  </si>
  <si>
    <t>3500300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</si>
  <si>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</si>
  <si>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</si>
  <si>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</si>
  <si>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</si>
  <si>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</si>
  <si>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</si>
  <si>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</si>
  <si>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</si>
  <si>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</si>
  <si>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</si>
  <si>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</si>
  <si>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</si>
  <si>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</si>
  <si>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0029900</t>
  </si>
  <si>
    <t>Выполнение функций бюджетными учреждениями</t>
  </si>
  <si>
    <t>001</t>
  </si>
  <si>
    <t>Проведение мероприятий для детей и молодежи</t>
  </si>
  <si>
    <t>431 01 00</t>
  </si>
  <si>
    <t>440 99 00</t>
  </si>
  <si>
    <t>450 85 00</t>
  </si>
  <si>
    <t>Здравоохранение ,физическая культура и спорт</t>
  </si>
  <si>
    <t>Физическая культура и спорт</t>
  </si>
  <si>
    <t>Мероприятия в области здравоохранения ,спорта ,и физической культуры</t>
  </si>
  <si>
    <t>512 97 00</t>
  </si>
  <si>
    <t xml:space="preserve">Доплаты к пенсиям государственных служащих субъектов Российской Федерации и муниципальных служащих  </t>
  </si>
  <si>
    <t>4910100</t>
  </si>
  <si>
    <t>Социальные выплаты</t>
  </si>
  <si>
    <t>005</t>
  </si>
  <si>
    <t>5058600</t>
  </si>
  <si>
    <t>Межбюджетные трансферты</t>
  </si>
  <si>
    <t>1100</t>
  </si>
  <si>
    <t>Субсидии бюджетам субъектами Российской Федерации и муниципальных образований  (межбюджетные субсидии)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</si>
  <si>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</si>
  <si>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521 05 00</t>
  </si>
  <si>
    <t>502</t>
  </si>
  <si>
    <t>Межбюджетные трансфетры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</si>
  <si>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</si>
  <si>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</si>
  <si>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Субвенция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</si>
  <si>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</si>
  <si>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 xml:space="preserve">к решению Муниципального Совета </t>
  </si>
  <si>
    <t>Источники</t>
  </si>
  <si>
    <t xml:space="preserve">внутреннего финансирования дефицита бюджета Ивняковского сельского поселения </t>
  </si>
  <si>
    <t>Код</t>
  </si>
  <si>
    <t>840 01 05 00 00 00 0000 000</t>
  </si>
  <si>
    <t xml:space="preserve">840 01 05 02 01 10 0000 510 </t>
  </si>
  <si>
    <t>840 01 05 02 01 10 0000 610</t>
  </si>
  <si>
    <t xml:space="preserve">ИТОГО источников </t>
  </si>
  <si>
    <t>Код целевой классификации</t>
  </si>
  <si>
    <t>Вид расходов</t>
  </si>
  <si>
    <t>областной бюджет    (руб.)</t>
  </si>
  <si>
    <t>местный бюджет                 (руб.)</t>
  </si>
  <si>
    <t>Итого                      (руб.)</t>
  </si>
  <si>
    <t>2</t>
  </si>
  <si>
    <t>5</t>
  </si>
  <si>
    <t>6</t>
  </si>
  <si>
    <t/>
  </si>
  <si>
    <t>Социальное обеспечение и иные выплаты населению</t>
  </si>
  <si>
    <t>Иные бюджетные ассигнования</t>
  </si>
  <si>
    <t>0300000</t>
  </si>
  <si>
    <t>0310000</t>
  </si>
  <si>
    <t>0315220</t>
  </si>
  <si>
    <t>Закупка товаров, работ и услуг для государственных (муниципальных) нужд</t>
  </si>
  <si>
    <t>1100000</t>
  </si>
  <si>
    <t>2120000</t>
  </si>
  <si>
    <t>2127224</t>
  </si>
  <si>
    <t>2400000</t>
  </si>
  <si>
    <t>2410000</t>
  </si>
  <si>
    <t>2417245</t>
  </si>
  <si>
    <t>5000000</t>
  </si>
  <si>
    <t>Непрограммные расходы</t>
  </si>
  <si>
    <t>5005118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</si>
  <si>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</si>
  <si>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5005906</t>
  </si>
  <si>
    <t>5005909</t>
  </si>
  <si>
    <t>5008003</t>
  </si>
  <si>
    <t>5008004</t>
  </si>
  <si>
    <t>Итого</t>
  </si>
  <si>
    <t>Дефицит</t>
  </si>
  <si>
    <t>федеральный бюджет    (руб.)</t>
  </si>
  <si>
    <t>7</t>
  </si>
  <si>
    <t>Муниципальная программа "Обеспечение доступным и комфортным жильем и коммунальными услугами граждан Ивняковского сельского поселения"</t>
  </si>
  <si>
    <t>Муниципальная программа "Эффективная власть в Ивняковском сельском поселении"</t>
  </si>
  <si>
    <t>Муниципальная целевая программа "Эффективная власть в Ивняковском сельском поселении"</t>
  </si>
  <si>
    <t>Оценка недвижимости ,признание прав и регулирование отношений по государственной и муниципальной собственности</t>
  </si>
  <si>
    <t>Мероприятия в области коммунального хозяйства</t>
  </si>
  <si>
    <t>Прочие мероприятия по благоустройству поселения</t>
  </si>
  <si>
    <t>Муниципальная программа "Развитие дорожного хозяйства в Ивняковском сельском поселении"</t>
  </si>
  <si>
    <t>Переданное полномочие на уровень Ярославского муниципального района ,в соответствии с заключенным соглашением (Осуществление внешнего муниципального финансового контроля в поселении)</t>
  </si>
  <si>
    <t xml:space="preserve"> Акцизы по подакцизным товарам (продукции), производимым на территории Российской Федерации</t>
  </si>
  <si>
    <t>Обеспечение деятельности учреждений, подведомственных учредителю</t>
  </si>
  <si>
    <t xml:space="preserve">Ведомственная структура расходов </t>
  </si>
  <si>
    <t>бюджета Ивняковского сельского поселения</t>
  </si>
  <si>
    <t xml:space="preserve">Ивняковского сельского поселения </t>
  </si>
  <si>
    <t>0106</t>
  </si>
  <si>
    <t>0111</t>
  </si>
  <si>
    <t>0113</t>
  </si>
  <si>
    <t>0409</t>
  </si>
  <si>
    <t>Дорожное хозяйство (дорожные фонды)</t>
  </si>
  <si>
    <t>0502</t>
  </si>
  <si>
    <t>Коммунальное  хозяйство</t>
  </si>
  <si>
    <t>100 1 03 00000 00 0000 000</t>
  </si>
  <si>
    <t>100 1 03 02000 01 0000 110</t>
  </si>
  <si>
    <t>Реализация мероприятий муниципальной целевой программы "Эффективная власть в Ивняковском сельском поселении"</t>
  </si>
  <si>
    <t>05.0.00.00000</t>
  </si>
  <si>
    <t>Муниципальная целевая программа "Поддержка молодых семей в приобретении (строительстве) жилья"</t>
  </si>
  <si>
    <t>05.1.00.00000</t>
  </si>
  <si>
    <t>05.1.01.00000</t>
  </si>
  <si>
    <t>Мероприятия по реализации муниципальной целевой программы "Поддержка молодых семей в приобретении (строительстве) жилья"</t>
  </si>
  <si>
    <t>05.1.01.L0200</t>
  </si>
  <si>
    <t>Предоставление молодым семьям поддержки в приобретении (строительстве жилья) на территории Ярославской области</t>
  </si>
  <si>
    <t>21.0.00.00000</t>
  </si>
  <si>
    <t>21.2.00.00000</t>
  </si>
  <si>
    <t>Организация содержания жилищного фонда</t>
  </si>
  <si>
    <t>21.2.01.00000</t>
  </si>
  <si>
    <t>Реализация мероприятий по проведению капитальных ремонтов многоквартирных домов на территории Ивняковского сельского поселения</t>
  </si>
  <si>
    <t>21.2.01.43120</t>
  </si>
  <si>
    <t>21.2.01.43140</t>
  </si>
  <si>
    <t xml:space="preserve">Организация бесперебойной работы систем жизнеобеспечения и обеспечение населения коммунальными услугами </t>
  </si>
  <si>
    <t>21.2.02.00000</t>
  </si>
  <si>
    <t>21.2.02.43160</t>
  </si>
  <si>
    <t>Организация бесперебойной работы уличного освещения</t>
  </si>
  <si>
    <t>21.2.03.00000</t>
  </si>
  <si>
    <t>21.2.03.43170</t>
  </si>
  <si>
    <t>Организация благоустройства территории поселения</t>
  </si>
  <si>
    <t>21.2.05.00000</t>
  </si>
  <si>
    <t>21.2.05.43190</t>
  </si>
  <si>
    <t>Обеспечение деятельности учреждения по благоустройству и развитию поселения</t>
  </si>
  <si>
    <t>21.2.06.00000</t>
  </si>
  <si>
    <t>21.2.06.43200</t>
  </si>
  <si>
    <t>Создание условий для реализации программы "Эффективная власть в Ивняковском сельском поселении"</t>
  </si>
  <si>
    <t>21.2.07.00000</t>
  </si>
  <si>
    <t>21.2.07.43240</t>
  </si>
  <si>
    <t>24.0.00.00000</t>
  </si>
  <si>
    <t xml:space="preserve">Муниципальная целевая программа "Сохранность муниципальных автомобильных дорог местного значения в границах населенных пунктов Ивняковского сельского поселения" </t>
  </si>
  <si>
    <t>24.1.00.00000</t>
  </si>
  <si>
    <t>Приведение в нормативное состояние автомобильных дорог общего пользования местного значения , имеющих полный и (или) сверхнормативный износ</t>
  </si>
  <si>
    <t>24.1.01.00000</t>
  </si>
  <si>
    <t xml:space="preserve">Реализация мероприятий муниципальной целевой программы  "Сохранность муниципальных автомобильных дорог местного значения в границах населенных пунктов Ивняковского сельского поселения" </t>
  </si>
  <si>
    <t>24.1.01.43230</t>
  </si>
  <si>
    <t>50.0.00.00000</t>
  </si>
  <si>
    <t>50.0.00.63010</t>
  </si>
  <si>
    <t>50.0.00.63030</t>
  </si>
  <si>
    <t>50.0.00.63040</t>
  </si>
  <si>
    <t>50.0.00.63080</t>
  </si>
  <si>
    <t>50.0.00.51180</t>
  </si>
  <si>
    <t>Выплаты пенсии за выслугу лет лицам, замещавшим должности муниципальной службы в Администрации Ивняковского сельского поселения</t>
  </si>
  <si>
    <t>50.0.00.63090</t>
  </si>
  <si>
    <t>Код функциональной статьи</t>
  </si>
  <si>
    <t>Главный распорядитель</t>
  </si>
  <si>
    <t>Администрация Ивняковского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</si>
  <si>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</si>
  <si>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</si>
  <si>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</si>
  <si>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 программа "Эффективная власть в Ивняковском сельском поселении"</t>
  </si>
  <si>
    <t>Муниципальная  целевая программа "Эффективная власть в Ивняковском сельском поселении"</t>
  </si>
  <si>
    <t>Мобилизационная и вневойсковая подготовка</t>
  </si>
  <si>
    <t xml:space="preserve"> Дорожное хозяйство (дорожные фонды)</t>
  </si>
  <si>
    <t>Коммунальное хозяйство</t>
  </si>
  <si>
    <t>Субсидия на финансирование дорожного хозяйства</t>
  </si>
  <si>
    <t>24.1.01.10340</t>
  </si>
  <si>
    <t>Резервные фонды исполнительных органов государственной власти субъектов Российской Федерации</t>
  </si>
  <si>
    <t>Субсидии бюджетам бюджетной системы Российской Федерации (межбюджетные субсидии)</t>
  </si>
  <si>
    <t>Прочие межбюджетные трансферты, передаваемые бюджетам сельских поселений</t>
  </si>
  <si>
    <t>Обеспечение деятельности финансовых, налоговых, и таможенных органов и органов финансового (финансово-бюджетного) надзора</t>
  </si>
  <si>
    <t>Переданное полномочие на уровень Ярославского муниципального района ,в соответствии с заключенным соглашением (Контроль по исполнению бюджета)</t>
  </si>
  <si>
    <t>50.0.00.63130</t>
  </si>
  <si>
    <t>21.2.07.10490</t>
  </si>
  <si>
    <t>Реконструкция строительство шахтных колодцев</t>
  </si>
  <si>
    <t>50.0.00.63100</t>
  </si>
  <si>
    <t>840 1 11 00000 00 0000 000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</si>
  <si>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</si>
  <si>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</si>
  <si>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</si>
  <si>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</si>
  <si>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</si>
  <si>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ГОСУДАРСТВЕННАЯ ПОШЛИНА</t>
  </si>
  <si>
    <t>БЕЗВОЗМЕЗДНЫЕ ПОСТУПЛЕНИЯ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</si>
  <si>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</si>
  <si>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Муниципальная программа "Обеспечение общественного порядка и противодействие преступности на территории  Ивняковского сельского поселения"</t>
  </si>
  <si>
    <t>08.0.00.00000</t>
  </si>
  <si>
    <t>08.2.00.00000</t>
  </si>
  <si>
    <t>08.2.01.00000</t>
  </si>
  <si>
    <t>Проведение мероприятий, направленных на профилактику правонарушений в сфере общественного порядка на территории Ивняковского сельского поселения</t>
  </si>
  <si>
    <t>10.0.00.00000</t>
  </si>
  <si>
    <t>10.1.00.00000</t>
  </si>
  <si>
    <t>Повышение пожарной защищенности объектов инфраструктуры поселения</t>
  </si>
  <si>
    <t xml:space="preserve">Реализация мероприятий МЦП «Укрепление        пожарной безопасности на территории Ивняковского сельского        поселения        Ярославского муниципального     района     Ярославской области на 2017-2019 годы» </t>
  </si>
  <si>
    <t>10.1.01.00000</t>
  </si>
  <si>
    <t>21.0.00.0000</t>
  </si>
  <si>
    <t>Муниципальная программа "Обеспечение пожарной безопасности"</t>
  </si>
  <si>
    <t xml:space="preserve">Муниципальная целевая программа  «Укрепление        пожарной безопасности на территории Ивняковского сельского        поселения        Ярославского муниципального     района     Ярославской области на 2017-2019 годы» </t>
  </si>
  <si>
    <t>10.0.00.0000</t>
  </si>
  <si>
    <t>10.1.00.0000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</si>
  <si>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</si>
  <si>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</si>
  <si>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Межбюджетные трансферты на передачу осуществления части полномочий в сфере культуры </t>
  </si>
  <si>
    <t>Муниципальная программа "Формирование современной городской среды"</t>
  </si>
  <si>
    <t>06.0.00.00000</t>
  </si>
  <si>
    <t>06.1.00.00000</t>
  </si>
  <si>
    <t>Формирование современной городской среды за счет средств местного бюджета</t>
  </si>
  <si>
    <t>Мероприятия, направленные на формирование современной городской среды</t>
  </si>
  <si>
    <t>06.1.01.00000</t>
  </si>
  <si>
    <t>06.1.01.L5550</t>
  </si>
  <si>
    <t>Реконструкция, содержание, строительство шахтных колодцев</t>
  </si>
  <si>
    <t>801 2 02 20000 00 0000 150</t>
  </si>
  <si>
    <t>840 2 02 20041 10 0000 150</t>
  </si>
  <si>
    <t>840 2 02 40000 00 0000 150</t>
  </si>
  <si>
    <t>840 2 02 40014 10 0000 150</t>
  </si>
  <si>
    <t>840 2 02 49999 10 0000 150</t>
  </si>
  <si>
    <t>840 2 02 30000 00 0000 150</t>
  </si>
  <si>
    <t>840 2 02 35118 10 0000 150</t>
  </si>
  <si>
    <r>
      <t xml:space="preserve"> </t>
    </r>
    <r>
      <rPr>
        <b/>
        <sz val="12"/>
        <rFont val="Times New Roman"/>
        <family val="1"/>
      </rPr>
      <t xml:space="preserve">Прогнозируемые доходы бюджета Ивняковского сельского поселения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2020 год  в соответствии  с классификацией доходов бюджетов Российской Федерации</t>
    </r>
  </si>
  <si>
    <t>Субсидии бюджетам сельских поселений на реализацию мероприятий по обеспечению жильем молодых семей</t>
  </si>
  <si>
    <t>840 2 02 25497 10 0000 150</t>
  </si>
  <si>
    <t>24.1.01.72440</t>
  </si>
  <si>
    <t>Расходы на финансирование дорожного хозяйства за счет средств местного бюджета</t>
  </si>
  <si>
    <t>24.1.01.42440</t>
  </si>
  <si>
    <t>21.2.08.43270</t>
  </si>
  <si>
    <t>21.3.00.00000</t>
  </si>
  <si>
    <t>Создание условий для развития информационной инфраструктуры.</t>
  </si>
  <si>
    <t>21.3.01.00000</t>
  </si>
  <si>
    <t>Реализация мероприятий для развития информационной инфраструктуры</t>
  </si>
  <si>
    <t>21.3.01.43220</t>
  </si>
  <si>
    <t>Муниципальная целевая программа "Развитие информатизации в Ивняковском сельском поселении"</t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</si>
  <si>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2020 год</t>
  </si>
  <si>
    <t xml:space="preserve">на 2020 год </t>
  </si>
  <si>
    <t>2020 год</t>
  </si>
  <si>
    <t xml:space="preserve">Расходы бюджета Ивняковского сельского поселения на 2020 год по разделам и подразделам классификации расходов бюджетов Российской Федерации </t>
  </si>
  <si>
    <t>840 1 11 05035 10 0000 120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</si>
  <si>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</si>
  <si>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</si>
  <si>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</si>
  <si>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Изменение остатков средств на счетах по учету средств бюджетов</t>
  </si>
  <si>
    <t>Культура, кинематография</t>
  </si>
  <si>
    <t>изменения</t>
  </si>
  <si>
    <t>840 2 02 25555 10 0000 150</t>
  </si>
  <si>
    <t>Субсидии бюджетам сельских поселений на реали-зацию программ формирования современной город-ской среды</t>
  </si>
  <si>
    <t>06.1.F2.55550</t>
  </si>
  <si>
    <t>10.1.01.43350</t>
  </si>
  <si>
    <t>08.2.01.43320</t>
  </si>
  <si>
    <t>Капитальные вложения в объекты государственной
(муниципальной) собственности</t>
  </si>
  <si>
    <t>НОРМАТИВ</t>
  </si>
  <si>
    <t>Муниципальная целевая программа "Решаем вместе!"</t>
  </si>
  <si>
    <t>05.1.01.L4970</t>
  </si>
  <si>
    <t>06.1.F2.00000</t>
  </si>
  <si>
    <t>840 2 02 29999 10 2032 150</t>
  </si>
  <si>
    <t>Прочие субсидии бюджетам сельских поселений (Субсидия на реализацию мероприятий инициатив-ного бюджетирования на территории Ярославской области (поддержка местных инициатив))</t>
  </si>
  <si>
    <t>ремонт часовни</t>
  </si>
  <si>
    <t>21.2.08.00000</t>
  </si>
  <si>
    <t>Реализация полномочий в сфере культуры</t>
  </si>
  <si>
    <t xml:space="preserve">Ремонт и оснащение часовни в пос. Ивняки </t>
  </si>
  <si>
    <t xml:space="preserve">Расходы на реализацию мероприятий инициативного бюджетирования на территории Ярославской области (поддержка местных инициатив) </t>
  </si>
  <si>
    <t>21.2.09.00000</t>
  </si>
  <si>
    <t xml:space="preserve">21.2.09.75350 </t>
  </si>
  <si>
    <t xml:space="preserve">21.2.09.45350 </t>
  </si>
  <si>
    <t xml:space="preserve">Расходы на реализацию мероприятий инициативного бюджетирования на территории Ярославской области (поддержка местных инициатив)  за счет средств местного бюджета </t>
  </si>
  <si>
    <t xml:space="preserve">Расходы на реализацию мероприятий по борьбе с борщевиком Сосновского </t>
  </si>
  <si>
    <t xml:space="preserve">21.2.05.76900 </t>
  </si>
  <si>
    <t xml:space="preserve">Расходы на реализацию мероприятий по борьбе с борщевиком Сосновского за счет средств местного бюджета </t>
  </si>
  <si>
    <t xml:space="preserve">21.2.05.46900 </t>
  </si>
  <si>
    <t>840 2 02 29999 10 2047 150</t>
  </si>
  <si>
    <t>Субсидия на реализацию мероприятий по борьбе с борщевиком Сосновского</t>
  </si>
  <si>
    <t>50.0.00.10110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</si>
  <si>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</si>
  <si>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21.2.05.10710</t>
  </si>
  <si>
    <t>свалки</t>
  </si>
  <si>
    <t>9 мая</t>
  </si>
  <si>
    <t>Расходы на финансирование мероприятий посвященных праздничным и памятным дням</t>
  </si>
  <si>
    <t>840 2 02 25576 10 0000 150</t>
  </si>
  <si>
    <t>Субсидии бюджетам сельских поселений на обеспечение комплексного развития сельских территорий</t>
  </si>
  <si>
    <t>Расходы на проведение мероприятий по благоустройству сельских территорий</t>
  </si>
  <si>
    <t>21.2.05.L5760</t>
  </si>
  <si>
    <t>первоочередные</t>
  </si>
  <si>
    <t xml:space="preserve">Расходы на  частичное финансирование первоочередных расходных обязательств, возникших при выполнении полномочий  органов местного самоуправления, за исключением заработной платы и начислений </t>
  </si>
  <si>
    <t>21.2.07.10660</t>
  </si>
  <si>
    <t>000 01 03 01 00 00  0000 000</t>
  </si>
  <si>
    <t>Бюджетные кредиты от других бюджетов  бюджетной системы Российской Федерации 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</si>
  <si>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 Российской Федерации </t>
  </si>
  <si>
    <t>000 01 03 01 00 00 0000 700</t>
  </si>
  <si>
    <t xml:space="preserve">Получение кредитов от других бюджетов бюджетной системы Российской Федерации бюджетами сельских поселений в валюте  Российской Федерации </t>
  </si>
  <si>
    <t>Приложение 1</t>
  </si>
  <si>
    <t>Приложение 3</t>
  </si>
  <si>
    <t>840 01 03 01 00 10 0000 710</t>
  </si>
  <si>
    <t>Обеспечение пожарной безопасности</t>
  </si>
  <si>
    <t>0310</t>
  </si>
  <si>
    <t>Приложение 4</t>
  </si>
  <si>
    <t>000 01 03 01 00 00 0000 800</t>
  </si>
  <si>
    <t>840 01 03 01 00 10 0000 810</t>
  </si>
  <si>
    <t>от 02 ноября 2020 года г. № 50</t>
  </si>
  <si>
    <t>от 02 ноября  2020 года г. № 50</t>
  </si>
  <si>
    <t>Ивняковского сельского поселения от  02 ноября 2020 года г. № 50</t>
  </si>
  <si>
    <t>Ивняковского сельского поселения от 02 ноября 2020 года г. № 50</t>
  </si>
  <si>
    <t>МЦП «Профилактика правонарушений в сфере общественного порядка на территории Ивняковского сельского поселения ЯМР"</t>
  </si>
  <si>
    <t>Реализация мероприятий МЦП «Профилактика правонарушений в сфере общественного порядка на территории Ивняковского сельского поселения ЯМР"</t>
  </si>
  <si>
    <t>Муниципальная целевая программа  «Укрепление        пожарной безопасности на территории Ивняковского сельского        поселения        Ярославского муниципального     района     Ярославской области"</t>
  </si>
  <si>
    <t>Реализация мероприятий МЦП «Укрепление        пожарной безопасности на территории Ивняковского сельского        поселения        Ярославского муниципального     района     Ярославской области"</t>
  </si>
  <si>
    <t xml:space="preserve">Погашение бюджетных кредитов от других бюджетов бюджетной системы Российской Федерации в валюте  Российской Федерации </t>
  </si>
  <si>
    <t xml:space="preserve">Погашение кредитов от других бюджетов бюджетной системы Российской Федерации бюджетами сельских поселений в валюте  Российской Федерации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</si>
</sst>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0000"/>
    <numFmt numFmtId="181" formatCode="000"/>
    <numFmt numFmtId="182" formatCode="00"/>
    <numFmt numFmtId="183" formatCode="0000000"/>
    <numFmt numFmtId="184" formatCode="#,##0_ ;\-#,##0\ "/>
    <numFmt numFmtId="185" formatCode="0_ ;\-0\ "/>
    <numFmt numFmtId="186" formatCode="#,##0&quot;р.&quot;"/>
  </numFmts>
  <fonts count="6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Unicode MS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1"/>
    </font>
    <font>
      <i/>
      <sz val="11"/>
      <name val="Times New Roman Cyr"/>
      <family val="0"/>
    </font>
    <font>
      <b/>
      <i/>
      <sz val="11"/>
      <name val="Times New Roman CYR"/>
      <family val="1"/>
    </font>
    <font>
      <b/>
      <i/>
      <sz val="11"/>
      <name val="Times New Roman Cyr"/>
      <family val="0"/>
    </font>
    <font>
      <i/>
      <sz val="11"/>
      <color indexed="10"/>
      <name val="Times New Roman CYR"/>
      <family val="1"/>
    </font>
    <font>
      <i/>
      <sz val="11"/>
      <color indexed="10"/>
      <name val="Times New Roman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 Cyr"/>
      <family val="0"/>
    </font>
    <font>
      <i/>
      <sz val="10"/>
      <name val="Arial"/>
      <family val="2"/>
    </font>
    <font>
      <b/>
      <i/>
      <sz val="8"/>
      <name val="Times New Roman"/>
      <family val="1"/>
    </font>
    <font>
      <b/>
      <sz val="11"/>
      <name val="Calibri"/>
      <family val="2"/>
    </font>
    <font>
      <b/>
      <sz val="10"/>
      <name val="Arial"/>
      <family val="2"/>
    </font>
    <font>
      <u val="single"/>
      <sz val="11"/>
      <color indexed="12"/>
      <name val="Arial Cyr"/>
      <family val="0"/>
    </font>
    <font>
      <u val="single"/>
      <sz val="11"/>
      <color indexed="20"/>
      <name val="Arial Cyr"/>
      <family val="0"/>
    </font>
    <font>
      <b/>
      <sz val="10"/>
      <color indexed="63"/>
      <name val="Times New Roman"/>
      <family val="1"/>
    </font>
    <font>
      <u val="single"/>
      <sz val="11"/>
      <color theme="10"/>
      <name val="Arial Cyr"/>
      <family val="0"/>
    </font>
    <font>
      <u val="single"/>
      <sz val="11"/>
      <color theme="11"/>
      <name val="Arial Cyr"/>
      <family val="0"/>
    </font>
    <font>
      <b/>
      <sz val="10"/>
      <color rgb="FF26282F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5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3" fillId="0" borderId="0" xfId="0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172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Alignment="1">
      <alignment horizontal="justify" vertical="center" wrapText="1"/>
    </xf>
    <xf numFmtId="172" fontId="26" fillId="0" borderId="0" xfId="0" applyNumberFormat="1" applyFont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justify" vertical="center" wrapText="1"/>
    </xf>
    <xf numFmtId="172" fontId="22" fillId="6" borderId="10" xfId="0" applyNumberFormat="1" applyFont="1" applyFill="1" applyBorder="1" applyAlignment="1">
      <alignment vertical="center"/>
    </xf>
    <xf numFmtId="172" fontId="22" fillId="24" borderId="0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172" fontId="24" fillId="0" borderId="10" xfId="0" applyNumberFormat="1" applyFont="1" applyBorder="1" applyAlignment="1">
      <alignment vertical="center"/>
    </xf>
    <xf numFmtId="172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 wrapText="1"/>
    </xf>
    <xf numFmtId="172" fontId="24" fillId="0" borderId="10" xfId="0" applyNumberFormat="1" applyFont="1" applyFill="1" applyBorder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23" fillId="8" borderId="10" xfId="0" applyNumberFormat="1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justify" vertical="center" wrapText="1"/>
    </xf>
    <xf numFmtId="172" fontId="23" fillId="8" borderId="10" xfId="0" applyNumberFormat="1" applyFont="1" applyFill="1" applyBorder="1" applyAlignment="1">
      <alignment vertical="center"/>
    </xf>
    <xf numFmtId="172" fontId="23" fillId="24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2" fontId="24" fillId="24" borderId="0" xfId="0" applyNumberFormat="1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173" fontId="23" fillId="8" borderId="10" xfId="0" applyNumberFormat="1" applyFont="1" applyFill="1" applyBorder="1" applyAlignment="1">
      <alignment vertical="center"/>
    </xf>
    <xf numFmtId="173" fontId="24" fillId="0" borderId="10" xfId="0" applyNumberFormat="1" applyFont="1" applyBorder="1" applyAlignment="1">
      <alignment vertical="center"/>
    </xf>
    <xf numFmtId="0" fontId="23" fillId="8" borderId="10" xfId="0" applyFont="1" applyFill="1" applyBorder="1" applyAlignment="1">
      <alignment horizontal="justify" vertical="center" wrapText="1"/>
    </xf>
    <xf numFmtId="49" fontId="23" fillId="8" borderId="10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center" wrapText="1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172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74" fontId="23" fillId="0" borderId="10" xfId="0" applyNumberFormat="1" applyFont="1" applyFill="1" applyBorder="1" applyAlignment="1">
      <alignment vertical="center"/>
    </xf>
    <xf numFmtId="0" fontId="23" fillId="25" borderId="12" xfId="0" applyFont="1" applyFill="1" applyBorder="1" applyAlignment="1">
      <alignment horizontal="left" vertical="center"/>
    </xf>
    <xf numFmtId="0" fontId="23" fillId="25" borderId="13" xfId="0" applyFont="1" applyFill="1" applyBorder="1" applyAlignment="1">
      <alignment horizontal="left" vertical="center" wrapText="1"/>
    </xf>
    <xf numFmtId="174" fontId="23" fillId="25" borderId="10" xfId="0" applyNumberFormat="1" applyFont="1" applyFill="1" applyBorder="1" applyAlignment="1">
      <alignment vertical="center"/>
    </xf>
    <xf numFmtId="172" fontId="23" fillId="25" borderId="10" xfId="0" applyNumberFormat="1" applyFont="1" applyFill="1" applyBorder="1" applyAlignment="1">
      <alignment vertical="center"/>
    </xf>
    <xf numFmtId="2" fontId="23" fillId="24" borderId="10" xfId="0" applyNumberFormat="1" applyFont="1" applyFill="1" applyBorder="1" applyAlignment="1">
      <alignment vertical="center"/>
    </xf>
    <xf numFmtId="172" fontId="23" fillId="24" borderId="10" xfId="0" applyNumberFormat="1" applyFont="1" applyFill="1" applyBorder="1" applyAlignment="1">
      <alignment vertical="center"/>
    </xf>
    <xf numFmtId="172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2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0" fillId="0" borderId="0" xfId="0" applyFont="1" applyFill="1" applyAlignment="1">
      <alignment wrapText="1"/>
    </xf>
    <xf numFmtId="49" fontId="30" fillId="0" borderId="0" xfId="0" applyNumberFormat="1" applyFont="1" applyFill="1" applyAlignment="1">
      <alignment horizontal="center" wrapText="1"/>
    </xf>
    <xf numFmtId="172" fontId="30" fillId="0" borderId="0" xfId="0" applyNumberFormat="1" applyFont="1" applyFill="1" applyAlignment="1">
      <alignment wrapText="1"/>
    </xf>
    <xf numFmtId="0" fontId="31" fillId="24" borderId="0" xfId="0" applyFont="1" applyFill="1" applyAlignment="1">
      <alignment wrapText="1"/>
    </xf>
    <xf numFmtId="0" fontId="30" fillId="24" borderId="0" xfId="0" applyFont="1" applyFill="1" applyAlignment="1">
      <alignment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19" fillId="24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24" borderId="0" xfId="0" applyFont="1" applyFill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72" fontId="35" fillId="0" borderId="10" xfId="0" applyNumberFormat="1" applyFont="1" applyFill="1" applyBorder="1" applyAlignment="1">
      <alignment vertical="center" wrapText="1"/>
    </xf>
    <xf numFmtId="1" fontId="35" fillId="0" borderId="10" xfId="0" applyNumberFormat="1" applyFont="1" applyFill="1" applyBorder="1" applyAlignment="1">
      <alignment vertical="center" wrapText="1"/>
    </xf>
    <xf numFmtId="0" fontId="35" fillId="24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23" fillId="8" borderId="10" xfId="0" applyFont="1" applyFill="1" applyBorder="1" applyAlignment="1">
      <alignment horizontal="left" vertical="center" wrapText="1"/>
    </xf>
    <xf numFmtId="49" fontId="35" fillId="8" borderId="10" xfId="0" applyNumberFormat="1" applyFont="1" applyFill="1" applyBorder="1" applyAlignment="1">
      <alignment horizontal="center" vertical="center" wrapText="1"/>
    </xf>
    <xf numFmtId="49" fontId="35" fillId="8" borderId="10" xfId="0" applyNumberFormat="1" applyFont="1" applyFill="1" applyBorder="1" applyAlignment="1">
      <alignment horizontal="center" vertical="center" wrapText="1"/>
    </xf>
    <xf numFmtId="172" fontId="35" fillId="8" borderId="10" xfId="0" applyNumberFormat="1" applyFont="1" applyFill="1" applyBorder="1" applyAlignment="1">
      <alignment vertical="center" wrapText="1"/>
    </xf>
    <xf numFmtId="0" fontId="35" fillId="24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5" fillId="8" borderId="0" xfId="0" applyFont="1" applyFill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34" fillId="0" borderId="10" xfId="0" applyNumberFormat="1" applyFont="1" applyFill="1" applyBorder="1" applyAlignment="1">
      <alignment vertical="center" wrapText="1"/>
    </xf>
    <xf numFmtId="0" fontId="34" fillId="24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72" fontId="37" fillId="0" borderId="10" xfId="0" applyNumberFormat="1" applyFont="1" applyFill="1" applyBorder="1" applyAlignment="1">
      <alignment vertical="center" wrapText="1"/>
    </xf>
    <xf numFmtId="0" fontId="37" fillId="24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49" fontId="39" fillId="8" borderId="10" xfId="0" applyNumberFormat="1" applyFont="1" applyFill="1" applyBorder="1" applyAlignment="1">
      <alignment horizontal="center" vertical="center" wrapText="1"/>
    </xf>
    <xf numFmtId="49" fontId="40" fillId="8" borderId="10" xfId="0" applyNumberFormat="1" applyFont="1" applyFill="1" applyBorder="1" applyAlignment="1">
      <alignment horizontal="center" vertical="center" wrapText="1"/>
    </xf>
    <xf numFmtId="172" fontId="39" fillId="8" borderId="10" xfId="0" applyNumberFormat="1" applyFont="1" applyFill="1" applyBorder="1" applyAlignment="1">
      <alignment vertical="center" wrapText="1"/>
    </xf>
    <xf numFmtId="0" fontId="39" fillId="24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39" fillId="8" borderId="0" xfId="0" applyFont="1" applyFill="1" applyAlignment="1">
      <alignment wrapText="1"/>
    </xf>
    <xf numFmtId="0" fontId="23" fillId="8" borderId="10" xfId="0" applyFont="1" applyFill="1" applyBorder="1" applyAlignment="1">
      <alignment vertical="center" wrapText="1"/>
    </xf>
    <xf numFmtId="172" fontId="38" fillId="0" borderId="10" xfId="0" applyNumberFormat="1" applyFont="1" applyFill="1" applyBorder="1" applyAlignment="1">
      <alignment vertical="center" wrapText="1"/>
    </xf>
    <xf numFmtId="49" fontId="37" fillId="8" borderId="10" xfId="0" applyNumberFormat="1" applyFont="1" applyFill="1" applyBorder="1" applyAlignment="1">
      <alignment horizontal="center" vertical="center" wrapText="1"/>
    </xf>
    <xf numFmtId="49" fontId="38" fillId="8" borderId="10" xfId="0" applyNumberFormat="1" applyFont="1" applyFill="1" applyBorder="1" applyAlignment="1">
      <alignment horizontal="center" vertical="center" wrapText="1"/>
    </xf>
    <xf numFmtId="172" fontId="35" fillId="8" borderId="10" xfId="0" applyNumberFormat="1" applyFont="1" applyFill="1" applyBorder="1" applyAlignment="1">
      <alignment vertical="center" wrapText="1"/>
    </xf>
    <xf numFmtId="0" fontId="37" fillId="8" borderId="0" xfId="0" applyFont="1" applyFill="1" applyAlignment="1">
      <alignment wrapText="1"/>
    </xf>
    <xf numFmtId="172" fontId="36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5" fillId="8" borderId="0" xfId="0" applyFont="1" applyFill="1" applyAlignment="1">
      <alignment wrapText="1"/>
    </xf>
    <xf numFmtId="0" fontId="24" fillId="0" borderId="10" xfId="0" applyFont="1" applyFill="1" applyBorder="1" applyAlignment="1">
      <alignment vertical="center" wrapText="1"/>
    </xf>
    <xf numFmtId="2" fontId="35" fillId="8" borderId="10" xfId="0" applyNumberFormat="1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left"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172" fontId="36" fillId="24" borderId="10" xfId="0" applyNumberFormat="1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/>
    </xf>
    <xf numFmtId="49" fontId="38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72" fontId="39" fillId="0" borderId="10" xfId="0" applyNumberFormat="1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 wrapText="1"/>
    </xf>
    <xf numFmtId="2" fontId="37" fillId="0" borderId="10" xfId="0" applyNumberFormat="1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left" vertical="center" wrapText="1"/>
    </xf>
    <xf numFmtId="172" fontId="40" fillId="8" borderId="10" xfId="0" applyNumberFormat="1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49" fontId="40" fillId="24" borderId="10" xfId="0" applyNumberFormat="1" applyFont="1" applyFill="1" applyBorder="1" applyAlignment="1">
      <alignment horizontal="center" vertical="center" wrapText="1"/>
    </xf>
    <xf numFmtId="172" fontId="38" fillId="24" borderId="10" xfId="0" applyNumberFormat="1" applyFont="1" applyFill="1" applyBorder="1" applyAlignment="1">
      <alignment vertical="center" wrapText="1"/>
    </xf>
    <xf numFmtId="172" fontId="40" fillId="0" borderId="10" xfId="0" applyNumberFormat="1" applyFont="1" applyFill="1" applyBorder="1" applyAlignment="1">
      <alignment vertical="center" wrapText="1"/>
    </xf>
    <xf numFmtId="0" fontId="35" fillId="2" borderId="10" xfId="0" applyFont="1" applyFill="1" applyBorder="1" applyAlignment="1">
      <alignment vertical="center" wrapText="1"/>
    </xf>
    <xf numFmtId="49" fontId="35" fillId="2" borderId="10" xfId="0" applyNumberFormat="1" applyFont="1" applyFill="1" applyBorder="1" applyAlignment="1">
      <alignment horizontal="center" vertical="center" wrapText="1"/>
    </xf>
    <xf numFmtId="173" fontId="35" fillId="2" borderId="10" xfId="0" applyNumberFormat="1" applyFont="1" applyFill="1" applyBorder="1" applyAlignment="1">
      <alignment vertical="center" wrapText="1"/>
    </xf>
    <xf numFmtId="1" fontId="35" fillId="2" borderId="10" xfId="0" applyNumberFormat="1" applyFont="1" applyFill="1" applyBorder="1" applyAlignment="1">
      <alignment vertical="center" wrapText="1"/>
    </xf>
    <xf numFmtId="172" fontId="35" fillId="2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33" fillId="24" borderId="11" xfId="0" applyNumberFormat="1" applyFont="1" applyFill="1" applyBorder="1" applyAlignment="1">
      <alignment horizontal="center" wrapText="1"/>
    </xf>
    <xf numFmtId="49" fontId="33" fillId="24" borderId="10" xfId="0" applyNumberFormat="1" applyFont="1" applyFill="1" applyBorder="1" applyAlignment="1">
      <alignment horizontal="center" wrapText="1"/>
    </xf>
    <xf numFmtId="174" fontId="33" fillId="24" borderId="10" xfId="0" applyNumberFormat="1" applyFont="1" applyFill="1" applyBorder="1" applyAlignment="1">
      <alignment wrapText="1"/>
    </xf>
    <xf numFmtId="172" fontId="33" fillId="24" borderId="10" xfId="0" applyNumberFormat="1" applyFont="1" applyFill="1" applyBorder="1" applyAlignment="1">
      <alignment wrapText="1"/>
    </xf>
    <xf numFmtId="0" fontId="33" fillId="24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23" fillId="0" borderId="14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9" fontId="33" fillId="24" borderId="13" xfId="0" applyNumberFormat="1" applyFont="1" applyFill="1" applyBorder="1" applyAlignment="1">
      <alignment horizontal="center" wrapText="1"/>
    </xf>
    <xf numFmtId="0" fontId="33" fillId="25" borderId="15" xfId="0" applyFont="1" applyFill="1" applyBorder="1" applyAlignment="1">
      <alignment wrapText="1"/>
    </xf>
    <xf numFmtId="49" fontId="33" fillId="25" borderId="15" xfId="0" applyNumberFormat="1" applyFont="1" applyFill="1" applyBorder="1" applyAlignment="1">
      <alignment horizontal="center" wrapText="1"/>
    </xf>
    <xf numFmtId="49" fontId="33" fillId="25" borderId="10" xfId="0" applyNumberFormat="1" applyFont="1" applyFill="1" applyBorder="1" applyAlignment="1">
      <alignment horizontal="center" wrapText="1"/>
    </xf>
    <xf numFmtId="174" fontId="33" fillId="25" borderId="10" xfId="0" applyNumberFormat="1" applyFont="1" applyFill="1" applyBorder="1" applyAlignment="1">
      <alignment wrapText="1"/>
    </xf>
    <xf numFmtId="172" fontId="33" fillId="25" borderId="10" xfId="0" applyNumberFormat="1" applyFont="1" applyFill="1" applyBorder="1" applyAlignment="1">
      <alignment wrapText="1"/>
    </xf>
    <xf numFmtId="0" fontId="33" fillId="24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49" fontId="30" fillId="24" borderId="0" xfId="0" applyNumberFormat="1" applyFont="1" applyFill="1" applyAlignment="1">
      <alignment horizontal="center" wrapText="1"/>
    </xf>
    <xf numFmtId="172" fontId="30" fillId="24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 wrapText="1"/>
    </xf>
    <xf numFmtId="4" fontId="20" fillId="0" borderId="16" xfId="0" applyNumberFormat="1" applyFont="1" applyBorder="1" applyAlignment="1">
      <alignment horizontal="center" vertical="center"/>
    </xf>
    <xf numFmtId="0" fontId="44" fillId="11" borderId="12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11" borderId="12" xfId="0" applyFont="1" applyFill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12" xfId="0" applyFont="1" applyFill="1" applyBorder="1" applyAlignment="1">
      <alignment horizontal="justify" vertical="center" wrapText="1"/>
    </xf>
    <xf numFmtId="0" fontId="19" fillId="0" borderId="0" xfId="53" applyFont="1" applyFill="1" applyProtection="1">
      <alignment/>
      <protection hidden="1"/>
    </xf>
    <xf numFmtId="0" fontId="1" fillId="0" borderId="0" xfId="53" applyFont="1" applyFill="1">
      <alignment/>
      <protection/>
    </xf>
    <xf numFmtId="0" fontId="1" fillId="0" borderId="0" xfId="53" applyFont="1" applyFill="1" applyProtection="1">
      <alignment/>
      <protection hidden="1"/>
    </xf>
    <xf numFmtId="0" fontId="19" fillId="0" borderId="17" xfId="53" applyFont="1" applyFill="1" applyBorder="1" applyProtection="1">
      <alignment/>
      <protection hidden="1"/>
    </xf>
    <xf numFmtId="0" fontId="19" fillId="0" borderId="18" xfId="53" applyFont="1" applyFill="1" applyBorder="1" applyProtection="1">
      <alignment/>
      <protection hidden="1"/>
    </xf>
    <xf numFmtId="0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171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19" xfId="53" applyFont="1" applyFill="1" applyBorder="1" applyProtection="1">
      <alignment/>
      <protection hidden="1"/>
    </xf>
    <xf numFmtId="0" fontId="26" fillId="0" borderId="17" xfId="53" applyNumberFormat="1" applyFont="1" applyFill="1" applyBorder="1" applyAlignment="1" applyProtection="1">
      <alignment horizontal="center" vertical="center"/>
      <protection hidden="1"/>
    </xf>
    <xf numFmtId="0" fontId="26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17" xfId="53" applyNumberFormat="1" applyFont="1" applyFill="1" applyBorder="1" applyAlignment="1" applyProtection="1">
      <alignment horizontal="center" vertical="center"/>
      <protection hidden="1"/>
    </xf>
    <xf numFmtId="0" fontId="19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20" xfId="53" applyNumberFormat="1" applyFont="1" applyFill="1" applyBorder="1" applyAlignment="1" applyProtection="1">
      <alignment horizontal="center" vertical="center"/>
      <protection hidden="1"/>
    </xf>
    <xf numFmtId="0" fontId="19" fillId="0" borderId="21" xfId="53" applyNumberFormat="1" applyFont="1" applyFill="1" applyBorder="1" applyAlignment="1" applyProtection="1">
      <alignment horizontal="center" vertical="center"/>
      <protection hidden="1"/>
    </xf>
    <xf numFmtId="49" fontId="49" fillId="0" borderId="16" xfId="53" applyNumberFormat="1" applyFont="1" applyFill="1" applyBorder="1" applyAlignment="1" applyProtection="1">
      <alignment horizontal="center" vertical="center"/>
      <protection hidden="1"/>
    </xf>
    <xf numFmtId="0" fontId="1" fillId="0" borderId="0" xfId="53" applyFont="1" applyFill="1" applyBorder="1" applyProtection="1">
      <alignment/>
      <protection hidden="1"/>
    </xf>
    <xf numFmtId="49" fontId="1" fillId="0" borderId="0" xfId="53" applyNumberFormat="1" applyFont="1" applyFill="1" applyAlignment="1" applyProtection="1">
      <alignment horizontal="center" vertical="center"/>
      <protection hidden="1"/>
    </xf>
    <xf numFmtId="49" fontId="47" fillId="26" borderId="16" xfId="53" applyNumberFormat="1" applyFont="1" applyFill="1" applyBorder="1" applyAlignment="1" applyProtection="1">
      <alignment horizontal="center" vertical="center"/>
      <protection hidden="1"/>
    </xf>
    <xf numFmtId="49" fontId="50" fillId="27" borderId="16" xfId="53" applyNumberFormat="1" applyFont="1" applyFill="1" applyBorder="1" applyAlignment="1" applyProtection="1">
      <alignment horizontal="center" vertical="center"/>
      <protection hidden="1"/>
    </xf>
    <xf numFmtId="49" fontId="49" fillId="28" borderId="16" xfId="53" applyNumberFormat="1" applyFont="1" applyFill="1" applyBorder="1" applyAlignment="1" applyProtection="1">
      <alignment horizontal="center" vertical="center"/>
      <protection hidden="1"/>
    </xf>
    <xf numFmtId="49" fontId="1" fillId="0" borderId="0" xfId="53" applyNumberFormat="1" applyFont="1" applyFill="1" applyAlignment="1">
      <alignment horizontal="center" vertical="center"/>
      <protection/>
    </xf>
    <xf numFmtId="0" fontId="1" fillId="0" borderId="0" xfId="53" applyFont="1" applyFill="1" applyAlignment="1" applyProtection="1">
      <alignment vertical="center"/>
      <protection hidden="1"/>
    </xf>
    <xf numFmtId="181" fontId="47" fillId="26" borderId="16" xfId="53" applyNumberFormat="1" applyFont="1" applyFill="1" applyBorder="1" applyAlignment="1" applyProtection="1">
      <alignment horizontal="center" vertical="center"/>
      <protection hidden="1"/>
    </xf>
    <xf numFmtId="181" fontId="50" fillId="27" borderId="16" xfId="53" applyNumberFormat="1" applyFont="1" applyFill="1" applyBorder="1" applyAlignment="1" applyProtection="1">
      <alignment horizontal="center" vertical="center"/>
      <protection hidden="1"/>
    </xf>
    <xf numFmtId="181" fontId="49" fillId="0" borderId="16" xfId="53" applyNumberFormat="1" applyFont="1" applyFill="1" applyBorder="1" applyAlignment="1" applyProtection="1">
      <alignment horizontal="center" vertical="center"/>
      <protection hidden="1"/>
    </xf>
    <xf numFmtId="0" fontId="49" fillId="28" borderId="16" xfId="53" applyFont="1" applyFill="1" applyBorder="1" applyAlignment="1" applyProtection="1">
      <alignment vertical="center"/>
      <protection hidden="1"/>
    </xf>
    <xf numFmtId="0" fontId="1" fillId="0" borderId="0" xfId="53" applyFont="1" applyFill="1" applyAlignment="1">
      <alignment vertical="center"/>
      <protection/>
    </xf>
    <xf numFmtId="171" fontId="47" fillId="26" borderId="16" xfId="53" applyNumberFormat="1" applyFont="1" applyFill="1" applyBorder="1" applyAlignment="1" applyProtection="1">
      <alignment horizontal="center" vertical="center"/>
      <protection hidden="1"/>
    </xf>
    <xf numFmtId="171" fontId="50" fillId="27" borderId="16" xfId="53" applyNumberFormat="1" applyFont="1" applyFill="1" applyBorder="1" applyAlignment="1" applyProtection="1">
      <alignment horizontal="center" vertical="center"/>
      <protection hidden="1"/>
    </xf>
    <xf numFmtId="171" fontId="49" fillId="0" borderId="16" xfId="53" applyNumberFormat="1" applyFont="1" applyFill="1" applyBorder="1" applyAlignment="1" applyProtection="1">
      <alignment horizontal="center" vertical="center"/>
      <protection hidden="1"/>
    </xf>
    <xf numFmtId="171" fontId="1" fillId="0" borderId="0" xfId="53" applyNumberFormat="1" applyFont="1" applyFill="1" applyAlignment="1" applyProtection="1">
      <alignment vertical="center"/>
      <protection hidden="1"/>
    </xf>
    <xf numFmtId="171" fontId="49" fillId="0" borderId="16" xfId="53" applyNumberFormat="1" applyFont="1" applyFill="1" applyBorder="1" applyAlignment="1" applyProtection="1">
      <alignment horizontal="right" vertical="center"/>
      <protection hidden="1" locked="0"/>
    </xf>
    <xf numFmtId="171" fontId="49" fillId="0" borderId="16" xfId="53" applyNumberFormat="1" applyFont="1" applyFill="1" applyBorder="1" applyAlignment="1" applyProtection="1">
      <alignment horizontal="right" vertical="center"/>
      <protection hidden="1"/>
    </xf>
    <xf numFmtId="171" fontId="47" fillId="28" borderId="16" xfId="53" applyNumberFormat="1" applyFont="1" applyFill="1" applyBorder="1" applyAlignment="1" applyProtection="1">
      <alignment vertical="center"/>
      <protection hidden="1" locked="0"/>
    </xf>
    <xf numFmtId="171" fontId="1" fillId="0" borderId="0" xfId="53" applyNumberFormat="1" applyFont="1" applyFill="1" applyAlignment="1">
      <alignment vertical="center"/>
      <protection/>
    </xf>
    <xf numFmtId="0" fontId="50" fillId="27" borderId="16" xfId="53" applyNumberFormat="1" applyFont="1" applyFill="1" applyBorder="1" applyAlignment="1" applyProtection="1">
      <alignment horizontal="left" vertical="center" wrapText="1"/>
      <protection hidden="1"/>
    </xf>
    <xf numFmtId="0" fontId="49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47" fillId="26" borderId="16" xfId="53" applyNumberFormat="1" applyFont="1" applyFill="1" applyBorder="1" applyAlignment="1" applyProtection="1">
      <alignment horizontal="left" vertical="center" wrapText="1"/>
      <protection hidden="1"/>
    </xf>
    <xf numFmtId="0" fontId="47" fillId="29" borderId="16" xfId="53" applyFont="1" applyFill="1" applyBorder="1" applyAlignment="1" applyProtection="1">
      <alignment vertical="center"/>
      <protection hidden="1"/>
    </xf>
    <xf numFmtId="0" fontId="47" fillId="28" borderId="16" xfId="53" applyFont="1" applyFill="1" applyBorder="1" applyAlignment="1" applyProtection="1">
      <alignment vertical="center"/>
      <protection hidden="1"/>
    </xf>
    <xf numFmtId="171" fontId="50" fillId="0" borderId="16" xfId="53" applyNumberFormat="1" applyFont="1" applyFill="1" applyBorder="1" applyAlignment="1" applyProtection="1">
      <alignment horizontal="center" vertical="center"/>
      <protection hidden="1"/>
    </xf>
    <xf numFmtId="4" fontId="44" fillId="4" borderId="16" xfId="0" applyNumberFormat="1" applyFont="1" applyFill="1" applyBorder="1" applyAlignment="1">
      <alignment horizontal="center" vertical="center" wrapText="1"/>
    </xf>
    <xf numFmtId="4" fontId="44" fillId="11" borderId="16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4" fontId="45" fillId="11" borderId="16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Alignment="1">
      <alignment horizontal="center" vertical="center"/>
    </xf>
    <xf numFmtId="172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4" fillId="11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49" fillId="0" borderId="16" xfId="53" applyNumberFormat="1" applyFont="1" applyFill="1" applyBorder="1" applyAlignment="1" applyProtection="1">
      <alignment horizontal="center" vertical="center"/>
      <protection hidden="1"/>
    </xf>
    <xf numFmtId="49" fontId="24" fillId="0" borderId="0" xfId="0" applyNumberFormat="1" applyFont="1" applyAlignment="1">
      <alignment horizontal="justify" vertical="center" wrapText="1"/>
    </xf>
    <xf numFmtId="0" fontId="24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49" fontId="23" fillId="6" borderId="10" xfId="0" applyNumberFormat="1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justify" vertical="center" wrapText="1"/>
    </xf>
    <xf numFmtId="4" fontId="23" fillId="6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justify" vertical="center" wrapText="1"/>
    </xf>
    <xf numFmtId="4" fontId="24" fillId="0" borderId="10" xfId="0" applyNumberFormat="1" applyFont="1" applyBorder="1" applyAlignment="1">
      <alignment vertical="center"/>
    </xf>
    <xf numFmtId="0" fontId="53" fillId="8" borderId="10" xfId="0" applyFont="1" applyFill="1" applyBorder="1" applyAlignment="1">
      <alignment horizontal="justify" vertical="center" wrapText="1"/>
    </xf>
    <xf numFmtId="4" fontId="23" fillId="8" borderId="10" xfId="0" applyNumberFormat="1" applyFont="1" applyFill="1" applyBorder="1" applyAlignment="1">
      <alignment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54" fillId="24" borderId="10" xfId="0" applyFont="1" applyFill="1" applyBorder="1" applyAlignment="1">
      <alignment horizontal="justify" vertical="center" wrapText="1"/>
    </xf>
    <xf numFmtId="4" fontId="24" fillId="24" borderId="10" xfId="0" applyNumberFormat="1" applyFont="1" applyFill="1" applyBorder="1" applyAlignment="1">
      <alignment vertical="center"/>
    </xf>
    <xf numFmtId="0" fontId="52" fillId="8" borderId="10" xfId="0" applyFont="1" applyFill="1" applyBorder="1" applyAlignment="1">
      <alignment horizontal="justify" vertical="center" wrapText="1"/>
    </xf>
    <xf numFmtId="4" fontId="24" fillId="8" borderId="10" xfId="0" applyNumberFormat="1" applyFont="1" applyFill="1" applyBorder="1" applyAlignment="1">
      <alignment vertical="center"/>
    </xf>
    <xf numFmtId="49" fontId="52" fillId="8" borderId="10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4" fontId="23" fillId="0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6" fillId="0" borderId="20" xfId="53" applyNumberFormat="1" applyFont="1" applyFill="1" applyBorder="1" applyAlignment="1" applyProtection="1">
      <alignment horizontal="center" vertical="center"/>
      <protection hidden="1"/>
    </xf>
    <xf numFmtId="0" fontId="26" fillId="0" borderId="21" xfId="53" applyNumberFormat="1" applyFont="1" applyFill="1" applyBorder="1" applyAlignment="1" applyProtection="1">
      <alignment horizontal="center" vertical="center"/>
      <protection hidden="1"/>
    </xf>
    <xf numFmtId="0" fontId="50" fillId="30" borderId="16" xfId="53" applyNumberFormat="1" applyFont="1" applyFill="1" applyBorder="1" applyAlignment="1" applyProtection="1">
      <alignment horizontal="left" vertical="center" wrapText="1"/>
      <protection hidden="1"/>
    </xf>
    <xf numFmtId="49" fontId="50" fillId="30" borderId="16" xfId="53" applyNumberFormat="1" applyFont="1" applyFill="1" applyBorder="1" applyAlignment="1" applyProtection="1">
      <alignment horizontal="center" vertical="center"/>
      <protection hidden="1"/>
    </xf>
    <xf numFmtId="181" fontId="50" fillId="30" borderId="16" xfId="53" applyNumberFormat="1" applyFont="1" applyFill="1" applyBorder="1" applyAlignment="1" applyProtection="1">
      <alignment horizontal="center" vertical="center"/>
      <protection hidden="1"/>
    </xf>
    <xf numFmtId="171" fontId="50" fillId="30" borderId="16" xfId="53" applyNumberFormat="1" applyFont="1" applyFill="1" applyBorder="1" applyAlignment="1" applyProtection="1">
      <alignment horizontal="center" vertical="center"/>
      <protection hidden="1"/>
    </xf>
    <xf numFmtId="49" fontId="50" fillId="0" borderId="16" xfId="53" applyNumberFormat="1" applyFont="1" applyFill="1" applyBorder="1" applyAlignment="1" applyProtection="1">
      <alignment horizontal="center" vertical="center"/>
      <protection hidden="1"/>
    </xf>
    <xf numFmtId="181" fontId="50" fillId="0" borderId="16" xfId="53" applyNumberFormat="1" applyFont="1" applyFill="1" applyBorder="1" applyAlignment="1" applyProtection="1">
      <alignment horizontal="center" vertical="center"/>
      <protection hidden="1"/>
    </xf>
    <xf numFmtId="171" fontId="50" fillId="0" borderId="16" xfId="53" applyNumberFormat="1" applyFont="1" applyFill="1" applyBorder="1" applyAlignment="1" applyProtection="1">
      <alignment horizontal="right" vertical="center"/>
      <protection hidden="1"/>
    </xf>
    <xf numFmtId="0" fontId="50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19" fillId="0" borderId="19" xfId="53" applyFont="1" applyFill="1" applyBorder="1" applyAlignment="1" applyProtection="1">
      <alignment vertical="center"/>
      <protection hidden="1"/>
    </xf>
    <xf numFmtId="49" fontId="50" fillId="31" borderId="16" xfId="53" applyNumberFormat="1" applyFont="1" applyFill="1" applyBorder="1" applyAlignment="1" applyProtection="1">
      <alignment horizontal="center" vertical="center"/>
      <protection hidden="1"/>
    </xf>
    <xf numFmtId="181" fontId="50" fillId="31" borderId="16" xfId="53" applyNumberFormat="1" applyFont="1" applyFill="1" applyBorder="1" applyAlignment="1" applyProtection="1">
      <alignment horizontal="center" vertical="center"/>
      <protection hidden="1"/>
    </xf>
    <xf numFmtId="171" fontId="50" fillId="31" borderId="16" xfId="53" applyNumberFormat="1" applyFont="1" applyFill="1" applyBorder="1" applyAlignment="1" applyProtection="1">
      <alignment horizontal="center" vertical="center"/>
      <protection hidden="1"/>
    </xf>
    <xf numFmtId="49" fontId="50" fillId="32" borderId="16" xfId="53" applyNumberFormat="1" applyFont="1" applyFill="1" applyBorder="1" applyAlignment="1" applyProtection="1">
      <alignment horizontal="center" vertical="center"/>
      <protection hidden="1"/>
    </xf>
    <xf numFmtId="181" fontId="50" fillId="32" borderId="16" xfId="53" applyNumberFormat="1" applyFont="1" applyFill="1" applyBorder="1" applyAlignment="1" applyProtection="1">
      <alignment horizontal="center" vertical="center"/>
      <protection hidden="1"/>
    </xf>
    <xf numFmtId="171" fontId="50" fillId="32" borderId="16" xfId="53" applyNumberFormat="1" applyFont="1" applyFill="1" applyBorder="1" applyAlignment="1" applyProtection="1">
      <alignment horizontal="center" vertical="center"/>
      <protection hidden="1"/>
    </xf>
    <xf numFmtId="171" fontId="50" fillId="32" borderId="16" xfId="53" applyNumberFormat="1" applyFont="1" applyFill="1" applyBorder="1" applyAlignment="1" applyProtection="1">
      <alignment horizontal="right" vertical="center"/>
      <protection hidden="1"/>
    </xf>
    <xf numFmtId="0" fontId="50" fillId="32" borderId="16" xfId="53" applyNumberFormat="1" applyFont="1" applyFill="1" applyBorder="1" applyAlignment="1" applyProtection="1">
      <alignment horizontal="left" vertical="center" wrapText="1"/>
      <protection hidden="1"/>
    </xf>
    <xf numFmtId="0" fontId="26" fillId="0" borderId="19" xfId="53" applyFont="1" applyFill="1" applyBorder="1" applyProtection="1">
      <alignment/>
      <protection hidden="1"/>
    </xf>
    <xf numFmtId="0" fontId="56" fillId="0" borderId="0" xfId="53" applyFont="1" applyFill="1">
      <alignment/>
      <protection/>
    </xf>
    <xf numFmtId="0" fontId="26" fillId="0" borderId="19" xfId="53" applyFont="1" applyFill="1" applyBorder="1" applyAlignment="1" applyProtection="1">
      <alignment vertical="center"/>
      <protection hidden="1"/>
    </xf>
    <xf numFmtId="0" fontId="56" fillId="0" borderId="0" xfId="53" applyFont="1" applyFill="1" applyAlignment="1">
      <alignment vertical="center"/>
      <protection/>
    </xf>
    <xf numFmtId="0" fontId="50" fillId="31" borderId="16" xfId="53" applyNumberFormat="1" applyFont="1" applyFill="1" applyBorder="1" applyAlignment="1" applyProtection="1">
      <alignment horizontal="left" vertical="center" wrapText="1"/>
      <protection hidden="1"/>
    </xf>
    <xf numFmtId="4" fontId="44" fillId="33" borderId="16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justify" vertical="center" wrapText="1"/>
    </xf>
    <xf numFmtId="4" fontId="45" fillId="34" borderId="1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24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23" fillId="0" borderId="16" xfId="53" applyNumberFormat="1" applyFont="1" applyFill="1" applyBorder="1" applyAlignment="1" applyProtection="1">
      <alignment horizontal="left" vertical="center" wrapText="1"/>
      <protection hidden="1"/>
    </xf>
    <xf numFmtId="49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0" borderId="16" xfId="53" applyNumberFormat="1" applyFont="1" applyFill="1" applyBorder="1" applyAlignment="1" applyProtection="1">
      <alignment horizontal="center" vertical="center"/>
      <protection hidden="1"/>
    </xf>
    <xf numFmtId="181" fontId="23" fillId="0" borderId="16" xfId="53" applyNumberFormat="1" applyFont="1" applyFill="1" applyBorder="1" applyAlignment="1" applyProtection="1">
      <alignment horizontal="center" vertical="center"/>
      <protection hidden="1"/>
    </xf>
    <xf numFmtId="171" fontId="23" fillId="0" borderId="16" xfId="53" applyNumberFormat="1" applyFont="1" applyFill="1" applyBorder="1" applyAlignment="1" applyProtection="1">
      <alignment horizontal="center" vertical="center"/>
      <protection hidden="1"/>
    </xf>
    <xf numFmtId="49" fontId="25" fillId="0" borderId="16" xfId="53" applyNumberFormat="1" applyFont="1" applyFill="1" applyBorder="1" applyAlignment="1" applyProtection="1">
      <alignment horizontal="center" vertical="center"/>
      <protection hidden="1"/>
    </xf>
    <xf numFmtId="181" fontId="25" fillId="0" borderId="16" xfId="53" applyNumberFormat="1" applyFont="1" applyFill="1" applyBorder="1" applyAlignment="1" applyProtection="1">
      <alignment horizontal="center" vertical="center"/>
      <protection hidden="1"/>
    </xf>
    <xf numFmtId="171" fontId="25" fillId="0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49" fontId="24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24" fillId="0" borderId="16" xfId="53" applyNumberFormat="1" applyFont="1" applyFill="1" applyBorder="1" applyAlignment="1" applyProtection="1">
      <alignment horizontal="center" vertical="center"/>
      <protection hidden="1"/>
    </xf>
    <xf numFmtId="181" fontId="24" fillId="0" borderId="16" xfId="53" applyNumberFormat="1" applyFont="1" applyFill="1" applyBorder="1" applyAlignment="1" applyProtection="1">
      <alignment horizontal="center" vertical="center"/>
      <protection hidden="1"/>
    </xf>
    <xf numFmtId="171" fontId="24" fillId="0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16" xfId="53" applyNumberFormat="1" applyFont="1" applyFill="1" applyBorder="1" applyAlignment="1" applyProtection="1">
      <alignment vertical="center" wrapText="1"/>
      <protection hidden="1"/>
    </xf>
    <xf numFmtId="171" fontId="24" fillId="0" borderId="16" xfId="53" applyNumberFormat="1" applyFont="1" applyFill="1" applyBorder="1" applyAlignment="1" applyProtection="1">
      <alignment horizontal="center" vertical="center"/>
      <protection hidden="1" locked="0"/>
    </xf>
    <xf numFmtId="171" fontId="24" fillId="0" borderId="16" xfId="53" applyNumberFormat="1" applyFont="1" applyFill="1" applyBorder="1" applyAlignment="1" applyProtection="1">
      <alignment horizontal="right" vertical="center"/>
      <protection hidden="1" locked="0"/>
    </xf>
    <xf numFmtId="0" fontId="23" fillId="35" borderId="16" xfId="53" applyNumberFormat="1" applyFont="1" applyFill="1" applyBorder="1" applyAlignment="1" applyProtection="1">
      <alignment vertical="center" wrapText="1"/>
      <protection hidden="1"/>
    </xf>
    <xf numFmtId="0" fontId="23" fillId="35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5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5" borderId="16" xfId="53" applyNumberFormat="1" applyFont="1" applyFill="1" applyBorder="1" applyAlignment="1" applyProtection="1">
      <alignment horizontal="center" vertical="center"/>
      <protection hidden="1"/>
    </xf>
    <xf numFmtId="181" fontId="23" fillId="35" borderId="16" xfId="53" applyNumberFormat="1" applyFont="1" applyFill="1" applyBorder="1" applyAlignment="1" applyProtection="1">
      <alignment horizontal="center" vertical="center"/>
      <protection hidden="1"/>
    </xf>
    <xf numFmtId="171" fontId="23" fillId="35" borderId="16" xfId="53" applyNumberFormat="1" applyFont="1" applyFill="1" applyBorder="1" applyAlignment="1" applyProtection="1">
      <alignment horizontal="center" vertical="center"/>
      <protection hidden="1"/>
    </xf>
    <xf numFmtId="171" fontId="23" fillId="35" borderId="16" xfId="53" applyNumberFormat="1" applyFont="1" applyFill="1" applyBorder="1" applyAlignment="1" applyProtection="1">
      <alignment horizontal="center" vertical="center"/>
      <protection hidden="1" locked="0"/>
    </xf>
    <xf numFmtId="0" fontId="24" fillId="0" borderId="0" xfId="0" applyFont="1" applyFill="1" applyAlignment="1">
      <alignment horizontal="center" vertical="center"/>
    </xf>
    <xf numFmtId="0" fontId="23" fillId="35" borderId="16" xfId="53" applyNumberFormat="1" applyFont="1" applyFill="1" applyBorder="1" applyAlignment="1" applyProtection="1">
      <alignment horizontal="left" vertical="center" wrapText="1"/>
      <protection hidden="1"/>
    </xf>
    <xf numFmtId="0" fontId="24" fillId="0" borderId="22" xfId="0" applyFont="1" applyBorder="1" applyAlignment="1">
      <alignment/>
    </xf>
    <xf numFmtId="49" fontId="23" fillId="35" borderId="16" xfId="53" applyNumberFormat="1" applyFont="1" applyFill="1" applyBorder="1" applyAlignment="1" applyProtection="1">
      <alignment horizontal="left" vertical="center"/>
      <protection hidden="1"/>
    </xf>
    <xf numFmtId="181" fontId="23" fillId="35" borderId="16" xfId="53" applyNumberFormat="1" applyFont="1" applyFill="1" applyBorder="1" applyAlignment="1" applyProtection="1">
      <alignment horizontal="left" vertical="center"/>
      <protection hidden="1"/>
    </xf>
    <xf numFmtId="171" fontId="23" fillId="35" borderId="16" xfId="53" applyNumberFormat="1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Alignment="1">
      <alignment/>
    </xf>
    <xf numFmtId="181" fontId="24" fillId="0" borderId="16" xfId="53" applyNumberFormat="1" applyFont="1" applyFill="1" applyBorder="1" applyAlignment="1" applyProtection="1">
      <alignment horizontal="left" vertical="center"/>
      <protection hidden="1"/>
    </xf>
    <xf numFmtId="171" fontId="24" fillId="0" borderId="16" xfId="53" applyNumberFormat="1" applyFont="1" applyFill="1" applyBorder="1" applyAlignment="1" applyProtection="1">
      <alignment horizontal="left" vertical="center"/>
      <protection hidden="1"/>
    </xf>
    <xf numFmtId="171" fontId="24" fillId="0" borderId="16" xfId="53" applyNumberFormat="1" applyFont="1" applyFill="1" applyBorder="1" applyAlignment="1" applyProtection="1">
      <alignment horizontal="right" vertical="center"/>
      <protection hidden="1"/>
    </xf>
    <xf numFmtId="185" fontId="25" fillId="0" borderId="16" xfId="53" applyNumberFormat="1" applyFont="1" applyFill="1" applyBorder="1" applyAlignment="1" applyProtection="1">
      <alignment horizontal="center" vertical="center"/>
      <protection hidden="1"/>
    </xf>
    <xf numFmtId="1" fontId="24" fillId="0" borderId="16" xfId="53" applyNumberFormat="1" applyFont="1" applyFill="1" applyBorder="1" applyAlignment="1" applyProtection="1">
      <alignment horizontal="center" vertical="center"/>
      <protection hidden="1"/>
    </xf>
    <xf numFmtId="1" fontId="23" fillId="35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16" xfId="0" applyFont="1" applyBorder="1" applyAlignment="1">
      <alignment/>
    </xf>
    <xf numFmtId="49" fontId="24" fillId="0" borderId="16" xfId="0" applyNumberFormat="1" applyFont="1" applyBorder="1" applyAlignment="1">
      <alignment horizontal="center" vertical="center"/>
    </xf>
    <xf numFmtId="0" fontId="23" fillId="36" borderId="16" xfId="53" applyNumberFormat="1" applyFont="1" applyFill="1" applyBorder="1" applyAlignment="1" applyProtection="1">
      <alignment horizontal="left" vertical="center" wrapText="1"/>
      <protection hidden="1"/>
    </xf>
    <xf numFmtId="49" fontId="23" fillId="36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6" borderId="16" xfId="53" applyNumberFormat="1" applyFont="1" applyFill="1" applyBorder="1" applyAlignment="1" applyProtection="1">
      <alignment horizontal="left" vertical="center"/>
      <protection hidden="1"/>
    </xf>
    <xf numFmtId="181" fontId="23" fillId="36" borderId="16" xfId="53" applyNumberFormat="1" applyFont="1" applyFill="1" applyBorder="1" applyAlignment="1" applyProtection="1">
      <alignment horizontal="left" vertical="center"/>
      <protection hidden="1"/>
    </xf>
    <xf numFmtId="171" fontId="23" fillId="36" borderId="16" xfId="53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>
      <alignment/>
    </xf>
    <xf numFmtId="0" fontId="23" fillId="36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6" borderId="16" xfId="53" applyNumberFormat="1" applyFont="1" applyFill="1" applyBorder="1" applyAlignment="1" applyProtection="1">
      <alignment horizontal="center" vertical="center"/>
      <protection hidden="1"/>
    </xf>
    <xf numFmtId="181" fontId="23" fillId="36" borderId="16" xfId="53" applyNumberFormat="1" applyFont="1" applyFill="1" applyBorder="1" applyAlignment="1" applyProtection="1">
      <alignment horizontal="center" vertical="center"/>
      <protection hidden="1"/>
    </xf>
    <xf numFmtId="171" fontId="23" fillId="36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49" fontId="24" fillId="36" borderId="16" xfId="53" applyNumberFormat="1" applyFont="1" applyFill="1" applyBorder="1" applyAlignment="1" applyProtection="1">
      <alignment horizontal="center" vertical="center"/>
      <protection hidden="1"/>
    </xf>
    <xf numFmtId="4" fontId="23" fillId="36" borderId="16" xfId="53" applyNumberFormat="1" applyFont="1" applyFill="1" applyBorder="1" applyAlignment="1" applyProtection="1">
      <alignment horizontal="center" vertical="center"/>
      <protection hidden="1"/>
    </xf>
    <xf numFmtId="0" fontId="23" fillId="36" borderId="16" xfId="53" applyFont="1" applyFill="1" applyBorder="1" applyAlignment="1" applyProtection="1">
      <alignment horizontal="center" vertical="center"/>
      <protection hidden="1"/>
    </xf>
    <xf numFmtId="0" fontId="24" fillId="36" borderId="16" xfId="53" applyFont="1" applyFill="1" applyBorder="1" applyAlignment="1" applyProtection="1">
      <alignment horizontal="center" vertical="center"/>
      <protection hidden="1"/>
    </xf>
    <xf numFmtId="171" fontId="23" fillId="36" borderId="16" xfId="53" applyNumberFormat="1" applyFont="1" applyFill="1" applyBorder="1" applyAlignment="1" applyProtection="1">
      <alignment horizontal="center" vertical="center"/>
      <protection hidden="1" locked="0"/>
    </xf>
    <xf numFmtId="49" fontId="24" fillId="0" borderId="0" xfId="0" applyNumberFormat="1" applyFont="1" applyAlignment="1">
      <alignment horizontal="center" vertical="center"/>
    </xf>
    <xf numFmtId="4" fontId="24" fillId="0" borderId="1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171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/>
    </xf>
    <xf numFmtId="171" fontId="23" fillId="0" borderId="16" xfId="53" applyNumberFormat="1" applyFont="1" applyFill="1" applyBorder="1" applyAlignment="1" applyProtection="1">
      <alignment horizontal="left" vertical="center"/>
      <protection hidden="1"/>
    </xf>
    <xf numFmtId="0" fontId="23" fillId="0" borderId="16" xfId="53" applyFont="1" applyFill="1" applyBorder="1" applyAlignment="1">
      <alignment horizontal="center" vertical="center"/>
      <protection/>
    </xf>
    <xf numFmtId="171" fontId="23" fillId="0" borderId="16" xfId="53" applyNumberFormat="1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/>
    </xf>
    <xf numFmtId="0" fontId="23" fillId="0" borderId="16" xfId="0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171" fontId="23" fillId="0" borderId="16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44" fillId="0" borderId="16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4" fillId="0" borderId="2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49" fontId="27" fillId="0" borderId="16" xfId="53" applyNumberFormat="1" applyFont="1" applyFill="1" applyBorder="1" applyAlignment="1" applyProtection="1">
      <alignment horizontal="center" vertical="center"/>
      <protection hidden="1"/>
    </xf>
    <xf numFmtId="4" fontId="23" fillId="0" borderId="16" xfId="53" applyNumberFormat="1" applyFont="1" applyFill="1" applyBorder="1" applyAlignment="1">
      <alignment horizontal="center" vertical="center"/>
      <protection/>
    </xf>
    <xf numFmtId="4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4" fontId="47" fillId="26" borderId="16" xfId="53" applyNumberFormat="1" applyFont="1" applyFill="1" applyBorder="1" applyAlignment="1" applyProtection="1">
      <alignment horizontal="center" vertical="center"/>
      <protection hidden="1"/>
    </xf>
    <xf numFmtId="4" fontId="50" fillId="27" borderId="16" xfId="53" applyNumberFormat="1" applyFont="1" applyFill="1" applyBorder="1" applyAlignment="1" applyProtection="1">
      <alignment horizontal="center" vertical="center"/>
      <protection hidden="1"/>
    </xf>
    <xf numFmtId="4" fontId="50" fillId="32" borderId="16" xfId="53" applyNumberFormat="1" applyFont="1" applyFill="1" applyBorder="1" applyAlignment="1" applyProtection="1">
      <alignment horizontal="center" vertical="center"/>
      <protection hidden="1"/>
    </xf>
    <xf numFmtId="4" fontId="50" fillId="30" borderId="16" xfId="53" applyNumberFormat="1" applyFont="1" applyFill="1" applyBorder="1" applyAlignment="1" applyProtection="1">
      <alignment horizontal="center" vertical="center"/>
      <protection hidden="1"/>
    </xf>
    <xf numFmtId="4" fontId="50" fillId="0" borderId="16" xfId="53" applyNumberFormat="1" applyFont="1" applyFill="1" applyBorder="1" applyAlignment="1" applyProtection="1">
      <alignment horizontal="center" vertical="center"/>
      <protection hidden="1"/>
    </xf>
    <xf numFmtId="4" fontId="50" fillId="31" borderId="16" xfId="53" applyNumberFormat="1" applyFont="1" applyFill="1" applyBorder="1" applyAlignment="1" applyProtection="1">
      <alignment horizontal="center" vertical="center"/>
      <protection hidden="1"/>
    </xf>
    <xf numFmtId="4" fontId="1" fillId="0" borderId="0" xfId="53" applyNumberFormat="1" applyFont="1" applyFill="1" applyAlignment="1" applyProtection="1">
      <alignment horizontal="center" vertical="center"/>
      <protection hidden="1"/>
    </xf>
    <xf numFmtId="4" fontId="49" fillId="0" borderId="16" xfId="53" applyNumberFormat="1" applyFont="1" applyFill="1" applyBorder="1" applyAlignment="1" applyProtection="1">
      <alignment horizontal="center" vertical="center"/>
      <protection hidden="1" locked="0"/>
    </xf>
    <xf numFmtId="4" fontId="47" fillId="28" borderId="16" xfId="53" applyNumberFormat="1" applyFont="1" applyFill="1" applyBorder="1" applyAlignment="1" applyProtection="1">
      <alignment horizontal="center" vertical="center"/>
      <protection hidden="1" locked="0"/>
    </xf>
    <xf numFmtId="4" fontId="1" fillId="0" borderId="0" xfId="53" applyNumberFormat="1" applyFont="1" applyFill="1" applyAlignment="1">
      <alignment horizontal="center" vertical="center"/>
      <protection/>
    </xf>
    <xf numFmtId="0" fontId="44" fillId="37" borderId="10" xfId="0" applyFont="1" applyFill="1" applyBorder="1" applyAlignment="1">
      <alignment horizontal="center" vertical="center" wrapText="1"/>
    </xf>
    <xf numFmtId="0" fontId="44" fillId="37" borderId="12" xfId="0" applyFont="1" applyFill="1" applyBorder="1" applyAlignment="1">
      <alignment horizontal="justify" vertical="center" wrapText="1"/>
    </xf>
    <xf numFmtId="4" fontId="44" fillId="37" borderId="16" xfId="0" applyNumberFormat="1" applyFont="1" applyFill="1" applyBorder="1" applyAlignment="1">
      <alignment horizontal="center" vertical="center"/>
    </xf>
    <xf numFmtId="0" fontId="44" fillId="38" borderId="10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vertical="center" wrapText="1"/>
    </xf>
    <xf numFmtId="4" fontId="44" fillId="38" borderId="16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9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47" fillId="0" borderId="0" xfId="53" applyNumberFormat="1" applyFont="1" applyFill="1" applyBorder="1" applyAlignment="1" applyProtection="1">
      <alignment horizontal="left" vertical="top" wrapText="1"/>
      <protection hidden="1"/>
    </xf>
    <xf numFmtId="0" fontId="50" fillId="0" borderId="0" xfId="53" applyNumberFormat="1" applyFont="1" applyFill="1" applyBorder="1" applyAlignment="1" applyProtection="1">
      <alignment horizontal="left" vertical="top" wrapText="1"/>
      <protection hidden="1"/>
    </xf>
    <xf numFmtId="0" fontId="22" fillId="0" borderId="21" xfId="53" applyNumberFormat="1" applyFont="1" applyFill="1" applyBorder="1" applyAlignment="1" applyProtection="1">
      <alignment horizontal="center" vertical="center"/>
      <protection hidden="1"/>
    </xf>
    <xf numFmtId="0" fontId="22" fillId="0" borderId="0" xfId="53" applyNumberFormat="1" applyFont="1" applyFill="1" applyBorder="1" applyAlignment="1" applyProtection="1">
      <alignment horizontal="center" vertical="center"/>
      <protection hidden="1"/>
    </xf>
    <xf numFmtId="4" fontId="49" fillId="0" borderId="16" xfId="53" applyNumberFormat="1" applyFont="1" applyFill="1" applyBorder="1" applyAlignment="1">
      <alignment horizontal="center" vertical="center"/>
      <protection/>
    </xf>
    <xf numFmtId="49" fontId="57" fillId="39" borderId="16" xfId="53" applyNumberFormat="1" applyFont="1" applyFill="1" applyBorder="1" applyAlignment="1" applyProtection="1">
      <alignment horizontal="center" vertical="center"/>
      <protection hidden="1"/>
    </xf>
    <xf numFmtId="181" fontId="57" fillId="39" borderId="16" xfId="53" applyNumberFormat="1" applyFont="1" applyFill="1" applyBorder="1" applyAlignment="1" applyProtection="1">
      <alignment horizontal="center" vertical="center"/>
      <protection hidden="1"/>
    </xf>
    <xf numFmtId="171" fontId="57" fillId="39" borderId="16" xfId="53" applyNumberFormat="1" applyFont="1" applyFill="1" applyBorder="1" applyAlignment="1" applyProtection="1">
      <alignment horizontal="center" vertical="center"/>
      <protection hidden="1"/>
    </xf>
    <xf numFmtId="171" fontId="57" fillId="39" borderId="16" xfId="53" applyNumberFormat="1" applyFont="1" applyFill="1" applyBorder="1" applyAlignment="1" applyProtection="1">
      <alignment horizontal="right" vertical="center"/>
      <protection hidden="1"/>
    </xf>
    <xf numFmtId="4" fontId="57" fillId="39" borderId="16" xfId="53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center" vertical="center"/>
    </xf>
    <xf numFmtId="4" fontId="24" fillId="0" borderId="16" xfId="0" applyNumberFormat="1" applyFont="1" applyFill="1" applyBorder="1" applyAlignment="1">
      <alignment horizontal="center" vertical="center"/>
    </xf>
    <xf numFmtId="49" fontId="47" fillId="26" borderId="16" xfId="53" applyNumberFormat="1" applyFont="1" applyFill="1" applyBorder="1" applyAlignment="1" applyProtection="1">
      <alignment vertical="center"/>
      <protection hidden="1"/>
    </xf>
    <xf numFmtId="181" fontId="47" fillId="26" borderId="16" xfId="53" applyNumberFormat="1" applyFont="1" applyFill="1" applyBorder="1" applyAlignment="1" applyProtection="1">
      <alignment vertical="center"/>
      <protection hidden="1"/>
    </xf>
    <xf numFmtId="171" fontId="47" fillId="26" borderId="16" xfId="53" applyNumberFormat="1" applyFont="1" applyFill="1" applyBorder="1" applyAlignment="1" applyProtection="1">
      <alignment vertical="center"/>
      <protection hidden="1"/>
    </xf>
    <xf numFmtId="0" fontId="47" fillId="26" borderId="16" xfId="53" applyNumberFormat="1" applyFont="1" applyFill="1" applyBorder="1" applyAlignment="1" applyProtection="1">
      <alignment vertical="center" wrapText="1"/>
      <protection hidden="1"/>
    </xf>
    <xf numFmtId="0" fontId="19" fillId="0" borderId="0" xfId="53" applyFont="1" applyFill="1" applyAlignment="1" applyProtection="1">
      <alignment vertical="center"/>
      <protection hidden="1"/>
    </xf>
    <xf numFmtId="0" fontId="47" fillId="39" borderId="16" xfId="53" applyNumberFormat="1" applyFont="1" applyFill="1" applyBorder="1" applyAlignment="1" applyProtection="1">
      <alignment horizontal="left" vertical="center" wrapText="1"/>
      <protection hidden="1"/>
    </xf>
    <xf numFmtId="49" fontId="47" fillId="39" borderId="16" xfId="53" applyNumberFormat="1" applyFont="1" applyFill="1" applyBorder="1" applyAlignment="1" applyProtection="1">
      <alignment horizontal="center" vertical="center"/>
      <protection hidden="1"/>
    </xf>
    <xf numFmtId="181" fontId="47" fillId="39" borderId="16" xfId="53" applyNumberFormat="1" applyFont="1" applyFill="1" applyBorder="1" applyAlignment="1" applyProtection="1">
      <alignment horizontal="center" vertical="center"/>
      <protection hidden="1"/>
    </xf>
    <xf numFmtId="171" fontId="47" fillId="39" borderId="16" xfId="53" applyNumberFormat="1" applyFont="1" applyFill="1" applyBorder="1" applyAlignment="1" applyProtection="1">
      <alignment horizontal="center" vertical="center"/>
      <protection hidden="1"/>
    </xf>
    <xf numFmtId="171" fontId="47" fillId="39" borderId="16" xfId="53" applyNumberFormat="1" applyFont="1" applyFill="1" applyBorder="1" applyAlignment="1" applyProtection="1">
      <alignment horizontal="right" vertical="center"/>
      <protection hidden="1"/>
    </xf>
    <xf numFmtId="4" fontId="47" fillId="39" borderId="16" xfId="53" applyNumberFormat="1" applyFont="1" applyFill="1" applyBorder="1" applyAlignment="1" applyProtection="1">
      <alignment horizontal="center" vertical="center"/>
      <protection hidden="1"/>
    </xf>
    <xf numFmtId="0" fontId="46" fillId="0" borderId="15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" fontId="19" fillId="0" borderId="16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0" fontId="65" fillId="40" borderId="24" xfId="0" applyFont="1" applyFill="1" applyBorder="1" applyAlignment="1">
      <alignment wrapText="1"/>
    </xf>
    <xf numFmtId="0" fontId="44" fillId="0" borderId="16" xfId="0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43" fillId="0" borderId="0" xfId="0" applyFont="1" applyAlignment="1">
      <alignment vertical="center" wrapText="1"/>
    </xf>
    <xf numFmtId="0" fontId="50" fillId="32" borderId="16" xfId="0" applyFont="1" applyFill="1" applyBorder="1" applyAlignment="1">
      <alignment horizontal="justify" vertical="center"/>
    </xf>
    <xf numFmtId="49" fontId="49" fillId="32" borderId="16" xfId="53" applyNumberFormat="1" applyFont="1" applyFill="1" applyBorder="1" applyAlignment="1" applyProtection="1">
      <alignment horizontal="center" vertical="center"/>
      <protection hidden="1"/>
    </xf>
    <xf numFmtId="181" fontId="49" fillId="32" borderId="16" xfId="53" applyNumberFormat="1" applyFont="1" applyFill="1" applyBorder="1" applyAlignment="1" applyProtection="1">
      <alignment horizontal="center" vertical="center"/>
      <protection hidden="1"/>
    </xf>
    <xf numFmtId="171" fontId="49" fillId="32" borderId="16" xfId="53" applyNumberFormat="1" applyFont="1" applyFill="1" applyBorder="1" applyAlignment="1" applyProtection="1">
      <alignment horizontal="center" vertical="center"/>
      <protection hidden="1"/>
    </xf>
    <xf numFmtId="171" fontId="49" fillId="32" borderId="16" xfId="53" applyNumberFormat="1" applyFont="1" applyFill="1" applyBorder="1" applyAlignment="1" applyProtection="1">
      <alignment horizontal="right" vertical="center"/>
      <protection hidden="1"/>
    </xf>
    <xf numFmtId="4" fontId="49" fillId="32" borderId="16" xfId="53" applyNumberFormat="1" applyFont="1" applyFill="1" applyBorder="1" applyAlignment="1" applyProtection="1">
      <alignment horizontal="center" vertical="center"/>
      <protection hidden="1"/>
    </xf>
    <xf numFmtId="0" fontId="49" fillId="0" borderId="16" xfId="0" applyFont="1" applyBorder="1" applyAlignment="1">
      <alignment horizontal="justify" vertical="center"/>
    </xf>
    <xf numFmtId="4" fontId="50" fillId="27" borderId="16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>
      <alignment horizontal="justify" vertical="center"/>
    </xf>
    <xf numFmtId="49" fontId="24" fillId="0" borderId="17" xfId="53" applyNumberFormat="1" applyFont="1" applyFill="1" applyBorder="1" applyAlignment="1" applyProtection="1">
      <alignment horizontal="center" vertical="center"/>
      <protection hidden="1"/>
    </xf>
    <xf numFmtId="0" fontId="43" fillId="0" borderId="12" xfId="0" applyFont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justify" vertical="center" wrapText="1"/>
    </xf>
    <xf numFmtId="49" fontId="23" fillId="36" borderId="16" xfId="0" applyNumberFormat="1" applyFont="1" applyFill="1" applyBorder="1" applyAlignment="1">
      <alignment horizontal="center" vertical="center"/>
    </xf>
    <xf numFmtId="49" fontId="23" fillId="41" borderId="10" xfId="0" applyNumberFormat="1" applyFont="1" applyFill="1" applyBorder="1" applyAlignment="1">
      <alignment horizontal="center" vertical="center" wrapText="1"/>
    </xf>
    <xf numFmtId="0" fontId="58" fillId="41" borderId="0" xfId="0" applyFont="1" applyFill="1" applyAlignment="1">
      <alignment/>
    </xf>
    <xf numFmtId="4" fontId="23" fillId="41" borderId="10" xfId="0" applyNumberFormat="1" applyFont="1" applyFill="1" applyBorder="1" applyAlignment="1">
      <alignment vertical="center"/>
    </xf>
    <xf numFmtId="4" fontId="23" fillId="42" borderId="10" xfId="0" applyNumberFormat="1" applyFont="1" applyFill="1" applyBorder="1" applyAlignment="1">
      <alignment vertical="center"/>
    </xf>
    <xf numFmtId="4" fontId="49" fillId="0" borderId="0" xfId="53" applyNumberFormat="1" applyFont="1" applyFill="1" applyAlignment="1">
      <alignment horizontal="center" vertical="center"/>
      <protection/>
    </xf>
    <xf numFmtId="4" fontId="50" fillId="0" borderId="16" xfId="53" applyNumberFormat="1" applyFont="1" applyFill="1" applyBorder="1" applyAlignment="1">
      <alignment horizontal="center" vertical="center"/>
      <protection/>
    </xf>
    <xf numFmtId="4" fontId="43" fillId="0" borderId="16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4" fontId="50" fillId="0" borderId="0" xfId="53" applyNumberFormat="1" applyFont="1" applyFill="1" applyAlignment="1">
      <alignment horizontal="center" vertical="center"/>
      <protection/>
    </xf>
    <xf numFmtId="0" fontId="45" fillId="34" borderId="25" xfId="0" applyFont="1" applyFill="1" applyBorder="1" applyAlignment="1">
      <alignment horizontal="justify" vertical="center" wrapText="1"/>
    </xf>
    <xf numFmtId="0" fontId="43" fillId="0" borderId="16" xfId="0" applyFont="1" applyBorder="1" applyAlignment="1">
      <alignment vertical="center" wrapText="1"/>
    </xf>
    <xf numFmtId="0" fontId="22" fillId="35" borderId="0" xfId="0" applyFont="1" applyFill="1" applyAlignment="1">
      <alignment vertical="center" wrapText="1"/>
    </xf>
    <xf numFmtId="0" fontId="27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51" fillId="43" borderId="0" xfId="0" applyFont="1" applyFill="1" applyAlignment="1">
      <alignment/>
    </xf>
    <xf numFmtId="4" fontId="51" fillId="43" borderId="0" xfId="0" applyNumberFormat="1" applyFont="1" applyFill="1" applyAlignment="1">
      <alignment/>
    </xf>
    <xf numFmtId="0" fontId="43" fillId="0" borderId="23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171" fontId="25" fillId="0" borderId="16" xfId="53" applyNumberFormat="1" applyFont="1" applyFill="1" applyBorder="1" applyAlignment="1" applyProtection="1">
      <alignment horizontal="center" vertical="center"/>
      <protection hidden="1" locked="0"/>
    </xf>
    <xf numFmtId="4" fontId="56" fillId="0" borderId="0" xfId="53" applyNumberFormat="1" applyFont="1" applyFill="1" applyAlignment="1">
      <alignment horizontal="center" vertical="center"/>
      <protection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20" fillId="0" borderId="16" xfId="0" applyFont="1" applyBorder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" fontId="43" fillId="0" borderId="0" xfId="0" applyNumberFormat="1" applyFont="1" applyBorder="1" applyAlignment="1">
      <alignment horizontal="center" vertical="center"/>
    </xf>
    <xf numFmtId="4" fontId="43" fillId="0" borderId="0" xfId="0" applyNumberFormat="1" applyFont="1" applyFill="1" applyBorder="1" applyAlignment="1">
      <alignment horizontal="center" vertical="center"/>
    </xf>
    <xf numFmtId="4" fontId="43" fillId="0" borderId="0" xfId="0" applyNumberFormat="1" applyFont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57" fillId="27" borderId="16" xfId="53" applyNumberFormat="1" applyFont="1" applyFill="1" applyBorder="1" applyAlignment="1" applyProtection="1">
      <alignment horizontal="left" vertical="center" wrapText="1"/>
      <protection hidden="1"/>
    </xf>
    <xf numFmtId="49" fontId="57" fillId="27" borderId="16" xfId="53" applyNumberFormat="1" applyFont="1" applyFill="1" applyBorder="1" applyAlignment="1" applyProtection="1">
      <alignment horizontal="center" vertical="center"/>
      <protection hidden="1"/>
    </xf>
    <xf numFmtId="181" fontId="57" fillId="27" borderId="16" xfId="53" applyNumberFormat="1" applyFont="1" applyFill="1" applyBorder="1" applyAlignment="1" applyProtection="1">
      <alignment horizontal="center" vertical="center"/>
      <protection hidden="1"/>
    </xf>
    <xf numFmtId="171" fontId="57" fillId="27" borderId="16" xfId="53" applyNumberFormat="1" applyFont="1" applyFill="1" applyBorder="1" applyAlignment="1" applyProtection="1">
      <alignment horizontal="center" vertical="center"/>
      <protection hidden="1"/>
    </xf>
    <xf numFmtId="171" fontId="57" fillId="27" borderId="16" xfId="53" applyNumberFormat="1" applyFont="1" applyFill="1" applyBorder="1" applyAlignment="1" applyProtection="1">
      <alignment horizontal="right" vertical="center"/>
      <protection hidden="1"/>
    </xf>
    <xf numFmtId="4" fontId="57" fillId="27" borderId="16" xfId="53" applyNumberFormat="1" applyFont="1" applyFill="1" applyBorder="1" applyAlignment="1" applyProtection="1">
      <alignment horizontal="center" vertical="center"/>
      <protection hidden="1"/>
    </xf>
    <xf numFmtId="4" fontId="49" fillId="0" borderId="0" xfId="53" applyNumberFormat="1" applyFont="1" applyFill="1" applyAlignment="1">
      <alignment horizontal="center" vertical="center" wrapText="1"/>
      <protection/>
    </xf>
    <xf numFmtId="0" fontId="59" fillId="0" borderId="0" xfId="53" applyFont="1" applyFill="1" applyProtection="1">
      <alignment/>
      <protection hidden="1"/>
    </xf>
    <xf numFmtId="0" fontId="59" fillId="0" borderId="16" xfId="53" applyFont="1" applyFill="1" applyBorder="1" applyProtection="1">
      <alignment/>
      <protection hidden="1"/>
    </xf>
    <xf numFmtId="0" fontId="59" fillId="0" borderId="26" xfId="53" applyFont="1" applyFill="1" applyBorder="1" applyProtection="1">
      <alignment/>
      <protection hidden="1"/>
    </xf>
    <xf numFmtId="49" fontId="47" fillId="29" borderId="16" xfId="53" applyNumberFormat="1" applyFont="1" applyFill="1" applyBorder="1" applyAlignment="1" applyProtection="1">
      <alignment horizontal="center" vertical="center"/>
      <protection hidden="1"/>
    </xf>
    <xf numFmtId="43" fontId="47" fillId="29" borderId="16" xfId="53" applyNumberFormat="1" applyFont="1" applyFill="1" applyBorder="1" applyAlignment="1" applyProtection="1">
      <alignment vertical="center"/>
      <protection hidden="1"/>
    </xf>
    <xf numFmtId="4" fontId="47" fillId="29" borderId="16" xfId="53" applyNumberFormat="1" applyFont="1" applyFill="1" applyBorder="1" applyAlignment="1" applyProtection="1">
      <alignment horizontal="center" vertical="center"/>
      <protection hidden="1"/>
    </xf>
    <xf numFmtId="4" fontId="47" fillId="0" borderId="0" xfId="53" applyNumberFormat="1" applyFont="1" applyFill="1" applyAlignment="1">
      <alignment horizontal="center" vertical="center"/>
      <protection/>
    </xf>
    <xf numFmtId="4" fontId="59" fillId="0" borderId="0" xfId="53" applyNumberFormat="1" applyFont="1" applyFill="1" applyAlignment="1">
      <alignment horizontal="center" vertical="center"/>
      <protection/>
    </xf>
    <xf numFmtId="0" fontId="59" fillId="0" borderId="0" xfId="53" applyFont="1" applyFill="1">
      <alignment/>
      <protection/>
    </xf>
    <xf numFmtId="4" fontId="44" fillId="0" borderId="22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44" fillId="0" borderId="22" xfId="0" applyFont="1" applyBorder="1" applyAlignment="1">
      <alignment horizontal="left" vertical="center" wrapText="1"/>
    </xf>
    <xf numFmtId="0" fontId="20" fillId="0" borderId="16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4" fontId="20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4" fillId="4" borderId="16" xfId="0" applyFont="1" applyFill="1" applyBorder="1" applyAlignment="1">
      <alignment horizontal="center" vertical="center"/>
    </xf>
    <xf numFmtId="0" fontId="19" fillId="0" borderId="16" xfId="53" applyNumberFormat="1" applyFont="1" applyFill="1" applyBorder="1" applyAlignment="1" applyProtection="1">
      <alignment horizontal="center" vertical="center"/>
      <protection hidden="1"/>
    </xf>
    <xf numFmtId="0" fontId="19" fillId="0" borderId="26" xfId="53" applyNumberFormat="1" applyFont="1" applyFill="1" applyBorder="1" applyAlignment="1" applyProtection="1">
      <alignment horizontal="center" vertical="center"/>
      <protection hidden="1"/>
    </xf>
    <xf numFmtId="0" fontId="22" fillId="0" borderId="20" xfId="53" applyNumberFormat="1" applyFont="1" applyFill="1" applyBorder="1" applyAlignment="1" applyProtection="1">
      <alignment horizontal="center" vertical="center"/>
      <protection hidden="1"/>
    </xf>
    <xf numFmtId="0" fontId="22" fillId="0" borderId="21" xfId="53" applyNumberFormat="1" applyFont="1" applyFill="1" applyBorder="1" applyAlignment="1" applyProtection="1">
      <alignment horizontal="center" vertical="center"/>
      <protection hidden="1"/>
    </xf>
    <xf numFmtId="0" fontId="26" fillId="0" borderId="17" xfId="53" applyNumberFormat="1" applyFont="1" applyFill="1" applyBorder="1" applyAlignment="1" applyProtection="1">
      <alignment horizontal="center" vertical="center"/>
      <protection hidden="1"/>
    </xf>
    <xf numFmtId="0" fontId="26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17" xfId="53" applyNumberFormat="1" applyFont="1" applyFill="1" applyBorder="1" applyAlignment="1" applyProtection="1">
      <alignment horizontal="center" vertical="center"/>
      <protection hidden="1"/>
    </xf>
    <xf numFmtId="0" fontId="19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20" xfId="53" applyNumberFormat="1" applyFont="1" applyFill="1" applyBorder="1" applyAlignment="1" applyProtection="1">
      <alignment horizontal="center" vertical="center"/>
      <protection hidden="1"/>
    </xf>
    <xf numFmtId="0" fontId="19" fillId="0" borderId="21" xfId="5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horizontal="right" vertical="center"/>
    </xf>
    <xf numFmtId="0" fontId="48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2" fillId="0" borderId="20" xfId="53" applyNumberFormat="1" applyFont="1" applyFill="1" applyBorder="1" applyAlignment="1" applyProtection="1">
      <alignment vertical="center"/>
      <protection hidden="1"/>
    </xf>
    <xf numFmtId="0" fontId="22" fillId="0" borderId="21" xfId="53" applyNumberFormat="1" applyFont="1" applyFill="1" applyBorder="1" applyAlignment="1" applyProtection="1">
      <alignment vertical="center"/>
      <protection hidden="1"/>
    </xf>
    <xf numFmtId="0" fontId="26" fillId="0" borderId="20" xfId="53" applyNumberFormat="1" applyFont="1" applyFill="1" applyBorder="1" applyAlignment="1" applyProtection="1">
      <alignment horizontal="center" vertical="center"/>
      <protection hidden="1"/>
    </xf>
    <xf numFmtId="0" fontId="26" fillId="0" borderId="21" xfId="53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/>
    </xf>
    <xf numFmtId="4" fontId="44" fillId="0" borderId="2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4" fillId="0" borderId="17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23" fillId="35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07"/>
  <sheetViews>
    <sheetView zoomScale="96" zoomScaleNormal="96" zoomScalePageLayoutView="0" workbookViewId="0" topLeftCell="A31">
      <selection activeCell="C15" sqref="C15"/>
    </sheetView>
  </sheetViews>
  <sheetFormatPr defaultColWidth="9.125" defaultRowHeight="12.75"/>
  <cols>
    <col min="1" max="1" width="32.875" style="246" customWidth="1"/>
    <col min="2" max="2" width="44.125" style="1" customWidth="1"/>
    <col min="3" max="3" width="20.625" style="238" customWidth="1"/>
    <col min="4" max="4" width="13.25390625" style="432" bestFit="1" customWidth="1"/>
    <col min="5" max="5" width="11.25390625" style="432" bestFit="1" customWidth="1"/>
    <col min="6" max="6" width="13.25390625" style="2" bestFit="1" customWidth="1"/>
    <col min="7" max="7" width="11.375" style="2" bestFit="1" customWidth="1"/>
    <col min="8" max="8" width="14.375" style="2" bestFit="1" customWidth="1"/>
    <col min="9" max="16384" width="9.125" style="2" customWidth="1"/>
  </cols>
  <sheetData>
    <row r="1" spans="1:4" ht="15">
      <c r="A1" s="239"/>
      <c r="B1" s="503" t="s">
        <v>404</v>
      </c>
      <c r="C1" s="504"/>
      <c r="D1" s="504"/>
    </row>
    <row r="2" spans="1:4" ht="15">
      <c r="A2" s="239"/>
      <c r="B2" s="503" t="s">
        <v>0</v>
      </c>
      <c r="C2" s="503"/>
      <c r="D2" s="505"/>
    </row>
    <row r="3" spans="1:4" ht="15">
      <c r="A3" s="503" t="s">
        <v>412</v>
      </c>
      <c r="B3" s="503"/>
      <c r="C3" s="503"/>
      <c r="D3" s="505"/>
    </row>
    <row r="4" spans="1:4" ht="51" customHeight="1">
      <c r="A4" s="506" t="s">
        <v>335</v>
      </c>
      <c r="B4" s="506"/>
      <c r="C4" s="506"/>
      <c r="D4" s="507"/>
    </row>
    <row r="5" spans="1:3" ht="12.75" customHeight="1" hidden="1">
      <c r="A5" s="3"/>
      <c r="B5" s="3"/>
      <c r="C5" s="4"/>
    </row>
    <row r="6" spans="1:4" ht="34.5" customHeight="1">
      <c r="A6" s="429" t="s">
        <v>1</v>
      </c>
      <c r="B6" s="430" t="s">
        <v>2</v>
      </c>
      <c r="C6" s="431">
        <v>2020</v>
      </c>
      <c r="D6" s="182"/>
    </row>
    <row r="7" spans="1:4" ht="25.5" customHeight="1">
      <c r="A7" s="392" t="s">
        <v>3</v>
      </c>
      <c r="B7" s="393" t="s">
        <v>296</v>
      </c>
      <c r="C7" s="394">
        <f>C8+C10+C12+C15+C18</f>
        <v>40738806.57</v>
      </c>
      <c r="D7" s="394">
        <f>D8+D10+D12+D15+D18</f>
        <v>0</v>
      </c>
    </row>
    <row r="8" spans="1:4" ht="17.25" customHeight="1">
      <c r="A8" s="240" t="s">
        <v>4</v>
      </c>
      <c r="B8" s="183" t="s">
        <v>295</v>
      </c>
      <c r="C8" s="231">
        <f>C9</f>
        <v>4734000</v>
      </c>
      <c r="D8" s="231">
        <f>D9</f>
        <v>0</v>
      </c>
    </row>
    <row r="9" spans="1:5" s="5" customFormat="1" ht="18.75" customHeight="1">
      <c r="A9" s="241" t="s">
        <v>5</v>
      </c>
      <c r="B9" s="184" t="s">
        <v>6</v>
      </c>
      <c r="C9" s="232">
        <v>4734000</v>
      </c>
      <c r="D9" s="456"/>
      <c r="E9" s="474"/>
    </row>
    <row r="10" spans="1:5" s="5" customFormat="1" ht="44.25" customHeight="1">
      <c r="A10" s="240" t="s">
        <v>224</v>
      </c>
      <c r="B10" s="183" t="s">
        <v>297</v>
      </c>
      <c r="C10" s="231">
        <f>C11</f>
        <v>1903570.35</v>
      </c>
      <c r="D10" s="231">
        <f>D11</f>
        <v>0</v>
      </c>
      <c r="E10" s="474"/>
    </row>
    <row r="11" spans="1:5" s="5" customFormat="1" ht="41.25" customHeight="1">
      <c r="A11" s="241" t="s">
        <v>225</v>
      </c>
      <c r="B11" s="184" t="s">
        <v>212</v>
      </c>
      <c r="C11" s="232">
        <v>1903570.35</v>
      </c>
      <c r="D11" s="456"/>
      <c r="E11" s="474"/>
    </row>
    <row r="12" spans="1:4" ht="16.5" customHeight="1">
      <c r="A12" s="240" t="s">
        <v>7</v>
      </c>
      <c r="B12" s="185" t="s">
        <v>298</v>
      </c>
      <c r="C12" s="231">
        <f>C13+C14</f>
        <v>33767236.22</v>
      </c>
      <c r="D12" s="231">
        <f>D13+D14</f>
        <v>0</v>
      </c>
    </row>
    <row r="13" spans="1:5" s="5" customFormat="1" ht="15.75" customHeight="1">
      <c r="A13" s="241" t="s">
        <v>8</v>
      </c>
      <c r="B13" s="186" t="s">
        <v>9</v>
      </c>
      <c r="C13" s="232">
        <v>6000000</v>
      </c>
      <c r="D13" s="456"/>
      <c r="E13" s="474"/>
    </row>
    <row r="14" spans="1:5" s="5" customFormat="1" ht="17.25" customHeight="1">
      <c r="A14" s="241" t="s">
        <v>10</v>
      </c>
      <c r="B14" s="186" t="s">
        <v>11</v>
      </c>
      <c r="C14" s="232">
        <v>27767236.22</v>
      </c>
      <c r="D14" s="456"/>
      <c r="E14" s="474"/>
    </row>
    <row r="15" spans="1:5" s="8" customFormat="1" ht="15" customHeight="1">
      <c r="A15" s="240" t="s">
        <v>12</v>
      </c>
      <c r="B15" s="185" t="s">
        <v>299</v>
      </c>
      <c r="C15" s="233">
        <f>C16</f>
        <v>10000</v>
      </c>
      <c r="D15" s="233">
        <f>D16</f>
        <v>0</v>
      </c>
      <c r="E15" s="475"/>
    </row>
    <row r="16" spans="1:12" s="5" customFormat="1" ht="84.75" customHeight="1">
      <c r="A16" s="241" t="s">
        <v>13</v>
      </c>
      <c r="B16" s="186" t="s">
        <v>14</v>
      </c>
      <c r="C16" s="232">
        <v>10000</v>
      </c>
      <c r="D16" s="456"/>
      <c r="E16" s="476"/>
      <c r="F16" s="9"/>
      <c r="G16" s="9"/>
      <c r="H16" s="9"/>
      <c r="I16" s="9"/>
      <c r="J16" s="9"/>
      <c r="K16" s="9"/>
      <c r="L16" s="9"/>
    </row>
    <row r="17" spans="1:12" s="6" customFormat="1" ht="66" hidden="1">
      <c r="A17" s="242" t="s">
        <v>15</v>
      </c>
      <c r="B17" s="187" t="s">
        <v>16</v>
      </c>
      <c r="C17" s="232"/>
      <c r="D17" s="234"/>
      <c r="E17" s="477"/>
      <c r="F17" s="10"/>
      <c r="G17" s="10"/>
      <c r="H17" s="10"/>
      <c r="I17" s="10"/>
      <c r="J17" s="10"/>
      <c r="K17" s="10"/>
      <c r="L17" s="10"/>
    </row>
    <row r="18" spans="1:5" s="8" customFormat="1" ht="48" customHeight="1">
      <c r="A18" s="240" t="s">
        <v>293</v>
      </c>
      <c r="B18" s="433" t="s">
        <v>294</v>
      </c>
      <c r="C18" s="233">
        <f>C19</f>
        <v>324000</v>
      </c>
      <c r="D18" s="233">
        <f>D19</f>
        <v>0</v>
      </c>
      <c r="E18" s="475"/>
    </row>
    <row r="19" spans="1:12" s="5" customFormat="1" ht="74.25" customHeight="1">
      <c r="A19" s="241" t="s">
        <v>352</v>
      </c>
      <c r="B19" s="395" t="s">
        <v>301</v>
      </c>
      <c r="C19" s="232">
        <v>324000</v>
      </c>
      <c r="D19" s="456"/>
      <c r="E19" s="476"/>
      <c r="F19" s="9"/>
      <c r="G19" s="9"/>
      <c r="H19" s="9"/>
      <c r="I19" s="9"/>
      <c r="J19" s="9"/>
      <c r="K19" s="9"/>
      <c r="L19" s="9"/>
    </row>
    <row r="20" spans="1:12" s="5" customFormat="1" ht="24" customHeight="1">
      <c r="A20" s="389" t="s">
        <v>17</v>
      </c>
      <c r="B20" s="390" t="s">
        <v>300</v>
      </c>
      <c r="C20" s="391">
        <f>C28+C31+C21</f>
        <v>12636372.68</v>
      </c>
      <c r="D20" s="391">
        <f>D28+D31+D21</f>
        <v>0</v>
      </c>
      <c r="E20" s="476"/>
      <c r="F20" s="9"/>
      <c r="G20" s="9"/>
      <c r="H20" s="9"/>
      <c r="I20" s="9"/>
      <c r="J20" s="9"/>
      <c r="K20" s="9"/>
      <c r="L20" s="9"/>
    </row>
    <row r="21" spans="1:12" s="5" customFormat="1" ht="45.75" customHeight="1">
      <c r="A21" s="294" t="s">
        <v>328</v>
      </c>
      <c r="B21" s="448" t="s">
        <v>285</v>
      </c>
      <c r="C21" s="293">
        <f>C23+C22+C24+C26+C27+C25</f>
        <v>10331934.48</v>
      </c>
      <c r="D21" s="293">
        <f>D23+D22+D24+D26+D27+D25</f>
        <v>0</v>
      </c>
      <c r="E21" s="476"/>
      <c r="F21" s="9"/>
      <c r="G21" s="9"/>
      <c r="H21" s="9"/>
      <c r="I21" s="9"/>
      <c r="J21" s="9"/>
      <c r="K21" s="9"/>
      <c r="L21" s="9"/>
    </row>
    <row r="22" spans="1:12" s="5" customFormat="1" ht="84" customHeight="1">
      <c r="A22" s="447" t="s">
        <v>329</v>
      </c>
      <c r="B22" s="187" t="s">
        <v>353</v>
      </c>
      <c r="C22" s="234">
        <v>4268780</v>
      </c>
      <c r="D22" s="456"/>
      <c r="E22" s="476"/>
      <c r="F22" s="9"/>
      <c r="G22" s="9"/>
      <c r="H22" s="9"/>
      <c r="I22" s="9"/>
      <c r="J22" s="9"/>
      <c r="K22" s="9"/>
      <c r="L22" s="9"/>
    </row>
    <row r="23" spans="1:12" s="5" customFormat="1" ht="48" customHeight="1">
      <c r="A23" s="241" t="s">
        <v>337</v>
      </c>
      <c r="B23" s="436" t="s">
        <v>336</v>
      </c>
      <c r="C23" s="234">
        <v>938458</v>
      </c>
      <c r="D23" s="456"/>
      <c r="E23" s="476">
        <v>0</v>
      </c>
      <c r="F23" s="9"/>
      <c r="G23" s="9"/>
      <c r="H23" s="9"/>
      <c r="I23" s="9"/>
      <c r="J23" s="9"/>
      <c r="K23" s="9"/>
      <c r="L23" s="9"/>
    </row>
    <row r="24" spans="1:12" s="5" customFormat="1" ht="48" customHeight="1">
      <c r="A24" s="447" t="s">
        <v>359</v>
      </c>
      <c r="B24" s="460" t="s">
        <v>360</v>
      </c>
      <c r="C24" s="234">
        <f>'РАСХ 2020 по целевым статьям'!J17+'РАСХ 2020 по целевым статьям'!K17</f>
        <v>2395518</v>
      </c>
      <c r="D24" s="456"/>
      <c r="E24" s="476"/>
      <c r="F24" s="9"/>
      <c r="G24" s="9"/>
      <c r="H24" s="9"/>
      <c r="I24" s="9"/>
      <c r="J24" s="9"/>
      <c r="K24" s="9"/>
      <c r="L24" s="9"/>
    </row>
    <row r="25" spans="1:12" s="5" customFormat="1" ht="48" customHeight="1">
      <c r="A25" s="465" t="s">
        <v>392</v>
      </c>
      <c r="B25" s="466" t="s">
        <v>393</v>
      </c>
      <c r="C25" s="234">
        <v>1946550.48</v>
      </c>
      <c r="D25" s="456"/>
      <c r="E25" s="476"/>
      <c r="F25" s="9"/>
      <c r="G25" s="9"/>
      <c r="H25" s="9"/>
      <c r="I25" s="9"/>
      <c r="J25" s="9"/>
      <c r="K25" s="9"/>
      <c r="L25" s="9"/>
    </row>
    <row r="26" spans="1:12" s="5" customFormat="1" ht="65.25" customHeight="1">
      <c r="A26" s="465" t="s">
        <v>369</v>
      </c>
      <c r="B26" s="466" t="s">
        <v>370</v>
      </c>
      <c r="C26" s="234">
        <v>665000</v>
      </c>
      <c r="D26" s="456"/>
      <c r="E26" s="478" t="s">
        <v>371</v>
      </c>
      <c r="F26" s="9"/>
      <c r="G26" s="9"/>
      <c r="H26" s="9"/>
      <c r="I26" s="9"/>
      <c r="J26" s="9"/>
      <c r="K26" s="9"/>
      <c r="L26" s="9"/>
    </row>
    <row r="27" spans="1:12" s="5" customFormat="1" ht="32.25" customHeight="1">
      <c r="A27" s="468" t="s">
        <v>384</v>
      </c>
      <c r="B27" s="460" t="s">
        <v>385</v>
      </c>
      <c r="C27" s="234">
        <v>117628</v>
      </c>
      <c r="D27" s="456"/>
      <c r="E27" s="476"/>
      <c r="F27" s="9"/>
      <c r="G27" s="9"/>
      <c r="H27" s="9"/>
      <c r="I27" s="9"/>
      <c r="J27" s="9"/>
      <c r="K27" s="9"/>
      <c r="L27" s="9"/>
    </row>
    <row r="28" spans="1:12" s="7" customFormat="1" ht="27.75" customHeight="1">
      <c r="A28" s="467" t="s">
        <v>330</v>
      </c>
      <c r="B28" s="459" t="s">
        <v>82</v>
      </c>
      <c r="C28" s="296">
        <f>C29+C30</f>
        <v>2070907.2</v>
      </c>
      <c r="D28" s="296">
        <f>D29+D30</f>
        <v>0</v>
      </c>
      <c r="E28" s="415"/>
      <c r="F28" s="12"/>
      <c r="G28" s="12"/>
      <c r="H28" s="12"/>
      <c r="I28" s="12"/>
      <c r="J28" s="12"/>
      <c r="K28" s="12"/>
      <c r="L28" s="12"/>
    </row>
    <row r="29" spans="1:12" s="7" customFormat="1" ht="74.25" customHeight="1">
      <c r="A29" s="241" t="s">
        <v>331</v>
      </c>
      <c r="B29" s="186" t="s">
        <v>354</v>
      </c>
      <c r="C29" s="234">
        <v>1834983.2</v>
      </c>
      <c r="D29" s="502">
        <v>0</v>
      </c>
      <c r="E29" s="479"/>
      <c r="F29" s="457">
        <v>1622983.2</v>
      </c>
      <c r="G29" s="457">
        <v>212000</v>
      </c>
      <c r="H29" s="457"/>
      <c r="I29" s="12"/>
      <c r="J29" s="12"/>
      <c r="K29" s="12"/>
      <c r="L29" s="12"/>
    </row>
    <row r="30" spans="1:16" s="7" customFormat="1" ht="30.75" customHeight="1">
      <c r="A30" s="241" t="s">
        <v>332</v>
      </c>
      <c r="B30" s="186" t="s">
        <v>286</v>
      </c>
      <c r="C30" s="234">
        <v>235924</v>
      </c>
      <c r="D30" s="234"/>
      <c r="E30" s="480"/>
      <c r="F30" s="182">
        <v>124224</v>
      </c>
      <c r="G30" s="182">
        <v>11700</v>
      </c>
      <c r="H30" s="182">
        <v>100000</v>
      </c>
      <c r="I30" s="457"/>
      <c r="J30" s="457"/>
      <c r="K30" s="457"/>
      <c r="L30" s="457"/>
      <c r="M30" s="432"/>
      <c r="N30" s="471"/>
      <c r="O30" s="472"/>
      <c r="P30" s="472"/>
    </row>
    <row r="31" spans="1:13" s="7" customFormat="1" ht="50.25" customHeight="1">
      <c r="A31" s="294" t="s">
        <v>333</v>
      </c>
      <c r="B31" s="295" t="s">
        <v>162</v>
      </c>
      <c r="C31" s="296">
        <f>C32</f>
        <v>233531</v>
      </c>
      <c r="D31" s="296">
        <f>D32</f>
        <v>0</v>
      </c>
      <c r="E31" s="415"/>
      <c r="F31" s="473" t="s">
        <v>389</v>
      </c>
      <c r="G31" s="473" t="s">
        <v>390</v>
      </c>
      <c r="H31" s="473" t="s">
        <v>396</v>
      </c>
      <c r="I31" s="412"/>
      <c r="J31" s="412"/>
      <c r="K31" s="412"/>
      <c r="L31" s="412"/>
      <c r="M31" s="239"/>
    </row>
    <row r="32" spans="1:12" s="5" customFormat="1" ht="65.25" customHeight="1">
      <c r="A32" s="375" t="s">
        <v>334</v>
      </c>
      <c r="B32" s="372" t="s">
        <v>355</v>
      </c>
      <c r="C32" s="234">
        <v>233531</v>
      </c>
      <c r="D32" s="456"/>
      <c r="E32" s="476"/>
      <c r="F32" s="9"/>
      <c r="G32" s="9"/>
      <c r="H32" s="9"/>
      <c r="I32" s="9"/>
      <c r="J32" s="9"/>
      <c r="K32" s="9"/>
      <c r="L32" s="9"/>
    </row>
    <row r="33" spans="1:12" s="7" customFormat="1" ht="15">
      <c r="A33" s="510" t="s">
        <v>18</v>
      </c>
      <c r="B33" s="510"/>
      <c r="C33" s="230">
        <f>C7+C20</f>
        <v>53375179.25</v>
      </c>
      <c r="D33" s="230">
        <f>D7+D20</f>
        <v>0</v>
      </c>
      <c r="E33" s="415"/>
      <c r="F33" s="12"/>
      <c r="G33" s="12"/>
      <c r="H33" s="12"/>
      <c r="I33" s="12"/>
      <c r="J33" s="12"/>
      <c r="K33" s="12"/>
      <c r="L33" s="12"/>
    </row>
    <row r="34" spans="1:5" s="11" customFormat="1" ht="15">
      <c r="A34" s="508"/>
      <c r="B34" s="508"/>
      <c r="C34" s="508"/>
      <c r="D34" s="457"/>
      <c r="E34" s="457"/>
    </row>
    <row r="35" spans="1:5" s="11" customFormat="1" ht="15">
      <c r="A35" s="243"/>
      <c r="B35" s="174"/>
      <c r="C35" s="235"/>
      <c r="D35" s="457"/>
      <c r="E35" s="457"/>
    </row>
    <row r="36" spans="1:5" s="11" customFormat="1" ht="15">
      <c r="A36" s="508"/>
      <c r="B36" s="508"/>
      <c r="C36" s="509"/>
      <c r="D36" s="457"/>
      <c r="E36" s="457"/>
    </row>
    <row r="37" spans="1:5" s="11" customFormat="1" ht="15">
      <c r="A37" s="243"/>
      <c r="B37" s="174"/>
      <c r="C37" s="235"/>
      <c r="D37" s="457"/>
      <c r="E37" s="457"/>
    </row>
    <row r="38" spans="1:5" s="11" customFormat="1" ht="15">
      <c r="A38" s="243"/>
      <c r="B38" s="174"/>
      <c r="C38" s="235"/>
      <c r="D38" s="457"/>
      <c r="E38" s="457"/>
    </row>
    <row r="39" spans="1:5" s="11" customFormat="1" ht="15">
      <c r="A39" s="243"/>
      <c r="B39" s="174"/>
      <c r="C39" s="235"/>
      <c r="D39" s="457"/>
      <c r="E39" s="457"/>
    </row>
    <row r="40" spans="1:5" s="11" customFormat="1" ht="15">
      <c r="A40" s="243"/>
      <c r="B40" s="174"/>
      <c r="C40" s="235"/>
      <c r="D40" s="457"/>
      <c r="E40" s="457"/>
    </row>
    <row r="41" spans="1:5" s="11" customFormat="1" ht="15">
      <c r="A41" s="243"/>
      <c r="B41" s="174"/>
      <c r="C41" s="235"/>
      <c r="D41" s="457"/>
      <c r="E41" s="457"/>
    </row>
    <row r="42" spans="1:5" s="11" customFormat="1" ht="15">
      <c r="A42" s="243"/>
      <c r="B42" s="174"/>
      <c r="C42" s="235"/>
      <c r="D42" s="457"/>
      <c r="E42" s="457"/>
    </row>
    <row r="43" spans="1:5" s="11" customFormat="1" ht="15">
      <c r="A43" s="243"/>
      <c r="B43" s="174"/>
      <c r="C43" s="235"/>
      <c r="D43" s="457"/>
      <c r="E43" s="457"/>
    </row>
    <row r="44" spans="1:5" s="11" customFormat="1" ht="15">
      <c r="A44" s="243"/>
      <c r="B44" s="174"/>
      <c r="C44" s="235"/>
      <c r="D44" s="457"/>
      <c r="E44" s="457"/>
    </row>
    <row r="45" spans="1:5" s="11" customFormat="1" ht="15">
      <c r="A45" s="243"/>
      <c r="B45" s="174"/>
      <c r="C45" s="235"/>
      <c r="D45" s="457"/>
      <c r="E45" s="457"/>
    </row>
    <row r="46" spans="1:5" s="11" customFormat="1" ht="15">
      <c r="A46" s="243"/>
      <c r="B46" s="174"/>
      <c r="C46" s="235"/>
      <c r="D46" s="457"/>
      <c r="E46" s="457"/>
    </row>
    <row r="47" spans="1:5" s="11" customFormat="1" ht="15">
      <c r="A47" s="243"/>
      <c r="B47" s="174"/>
      <c r="C47" s="235"/>
      <c r="D47" s="457"/>
      <c r="E47" s="457"/>
    </row>
    <row r="48" spans="1:5" s="11" customFormat="1" ht="15">
      <c r="A48" s="243"/>
      <c r="B48" s="174"/>
      <c r="C48" s="235"/>
      <c r="D48" s="457"/>
      <c r="E48" s="457"/>
    </row>
    <row r="49" spans="1:5" s="11" customFormat="1" ht="15">
      <c r="A49" s="243"/>
      <c r="B49" s="174"/>
      <c r="C49" s="235"/>
      <c r="D49" s="457"/>
      <c r="E49" s="457"/>
    </row>
    <row r="50" spans="1:5" s="11" customFormat="1" ht="15">
      <c r="A50" s="243"/>
      <c r="B50" s="174"/>
      <c r="C50" s="235"/>
      <c r="D50" s="457"/>
      <c r="E50" s="457"/>
    </row>
    <row r="51" spans="1:5" s="11" customFormat="1" ht="15">
      <c r="A51" s="243"/>
      <c r="B51" s="174"/>
      <c r="C51" s="235"/>
      <c r="D51" s="457"/>
      <c r="E51" s="457"/>
    </row>
    <row r="52" spans="1:5" s="11" customFormat="1" ht="15">
      <c r="A52" s="243"/>
      <c r="B52" s="174"/>
      <c r="C52" s="235"/>
      <c r="D52" s="457"/>
      <c r="E52" s="457"/>
    </row>
    <row r="53" spans="1:5" s="11" customFormat="1" ht="15">
      <c r="A53" s="243"/>
      <c r="B53" s="174"/>
      <c r="C53" s="235"/>
      <c r="D53" s="457"/>
      <c r="E53" s="457"/>
    </row>
    <row r="54" spans="1:5" s="11" customFormat="1" ht="15">
      <c r="A54" s="243"/>
      <c r="B54" s="174"/>
      <c r="C54" s="235"/>
      <c r="D54" s="457"/>
      <c r="E54" s="457"/>
    </row>
    <row r="55" spans="1:5" s="11" customFormat="1" ht="15">
      <c r="A55" s="243"/>
      <c r="B55" s="174"/>
      <c r="C55" s="235"/>
      <c r="D55" s="457"/>
      <c r="E55" s="457"/>
    </row>
    <row r="56" spans="1:5" s="11" customFormat="1" ht="15">
      <c r="A56" s="243"/>
      <c r="B56" s="174"/>
      <c r="C56" s="235"/>
      <c r="D56" s="457"/>
      <c r="E56" s="457"/>
    </row>
    <row r="57" spans="1:5" s="11" customFormat="1" ht="15">
      <c r="A57" s="243"/>
      <c r="B57" s="174"/>
      <c r="C57" s="235"/>
      <c r="D57" s="457"/>
      <c r="E57" s="457"/>
    </row>
    <row r="58" spans="1:5" s="11" customFormat="1" ht="15">
      <c r="A58" s="243"/>
      <c r="B58" s="174"/>
      <c r="C58" s="235"/>
      <c r="D58" s="457"/>
      <c r="E58" s="457"/>
    </row>
    <row r="59" spans="1:5" s="11" customFormat="1" ht="15">
      <c r="A59" s="243"/>
      <c r="B59" s="174"/>
      <c r="C59" s="235"/>
      <c r="D59" s="457"/>
      <c r="E59" s="457"/>
    </row>
    <row r="60" spans="1:5" s="11" customFormat="1" ht="15">
      <c r="A60" s="243"/>
      <c r="B60" s="174"/>
      <c r="C60" s="235"/>
      <c r="D60" s="457"/>
      <c r="E60" s="457"/>
    </row>
    <row r="61" spans="1:5" s="11" customFormat="1" ht="15">
      <c r="A61" s="243"/>
      <c r="B61" s="174"/>
      <c r="C61" s="235"/>
      <c r="D61" s="457"/>
      <c r="E61" s="457"/>
    </row>
    <row r="62" spans="1:5" s="11" customFormat="1" ht="15">
      <c r="A62" s="243"/>
      <c r="B62" s="174"/>
      <c r="C62" s="235"/>
      <c r="D62" s="457"/>
      <c r="E62" s="457"/>
    </row>
    <row r="63" spans="1:5" s="11" customFormat="1" ht="15">
      <c r="A63" s="243"/>
      <c r="B63" s="174"/>
      <c r="C63" s="235"/>
      <c r="D63" s="457"/>
      <c r="E63" s="457"/>
    </row>
    <row r="64" spans="1:5" s="11" customFormat="1" ht="15">
      <c r="A64" s="243"/>
      <c r="B64" s="174"/>
      <c r="C64" s="235"/>
      <c r="D64" s="457"/>
      <c r="E64" s="457"/>
    </row>
    <row r="65" spans="1:5" s="11" customFormat="1" ht="15">
      <c r="A65" s="243"/>
      <c r="B65" s="174"/>
      <c r="C65" s="235"/>
      <c r="D65" s="457"/>
      <c r="E65" s="457"/>
    </row>
    <row r="66" spans="1:5" s="11" customFormat="1" ht="15">
      <c r="A66" s="243"/>
      <c r="B66" s="174"/>
      <c r="C66" s="235"/>
      <c r="D66" s="457"/>
      <c r="E66" s="457"/>
    </row>
    <row r="67" spans="1:5" s="11" customFormat="1" ht="15">
      <c r="A67" s="243"/>
      <c r="B67" s="174"/>
      <c r="C67" s="235"/>
      <c r="D67" s="457"/>
      <c r="E67" s="457"/>
    </row>
    <row r="68" spans="1:5" s="11" customFormat="1" ht="15">
      <c r="A68" s="243"/>
      <c r="B68" s="174"/>
      <c r="C68" s="235"/>
      <c r="D68" s="457"/>
      <c r="E68" s="457"/>
    </row>
    <row r="69" spans="1:5" s="11" customFormat="1" ht="15">
      <c r="A69" s="243"/>
      <c r="B69" s="174"/>
      <c r="C69" s="235"/>
      <c r="D69" s="457"/>
      <c r="E69" s="457"/>
    </row>
    <row r="70" spans="1:5" s="11" customFormat="1" ht="15">
      <c r="A70" s="243"/>
      <c r="B70" s="174"/>
      <c r="C70" s="235"/>
      <c r="D70" s="457"/>
      <c r="E70" s="457"/>
    </row>
    <row r="71" spans="1:5" s="11" customFormat="1" ht="15">
      <c r="A71" s="243"/>
      <c r="B71" s="174"/>
      <c r="C71" s="235"/>
      <c r="D71" s="457"/>
      <c r="E71" s="457"/>
    </row>
    <row r="72" spans="1:5" s="11" customFormat="1" ht="15">
      <c r="A72" s="243"/>
      <c r="B72" s="174"/>
      <c r="C72" s="235"/>
      <c r="D72" s="457"/>
      <c r="E72" s="457"/>
    </row>
    <row r="73" spans="1:5" s="11" customFormat="1" ht="15">
      <c r="A73" s="243"/>
      <c r="B73" s="174"/>
      <c r="C73" s="235"/>
      <c r="D73" s="457"/>
      <c r="E73" s="457"/>
    </row>
    <row r="74" spans="1:5" s="11" customFormat="1" ht="15">
      <c r="A74" s="243"/>
      <c r="B74" s="174"/>
      <c r="C74" s="235"/>
      <c r="D74" s="457"/>
      <c r="E74" s="457"/>
    </row>
    <row r="75" spans="1:5" s="11" customFormat="1" ht="15">
      <c r="A75" s="243"/>
      <c r="B75" s="174"/>
      <c r="C75" s="235"/>
      <c r="D75" s="457"/>
      <c r="E75" s="457"/>
    </row>
    <row r="76" spans="1:5" s="11" customFormat="1" ht="15">
      <c r="A76" s="243"/>
      <c r="B76" s="174"/>
      <c r="C76" s="235"/>
      <c r="D76" s="457"/>
      <c r="E76" s="457"/>
    </row>
    <row r="77" spans="1:5" s="11" customFormat="1" ht="15">
      <c r="A77" s="243"/>
      <c r="B77" s="174"/>
      <c r="C77" s="235"/>
      <c r="D77" s="457"/>
      <c r="E77" s="457"/>
    </row>
    <row r="78" spans="1:5" s="11" customFormat="1" ht="15">
      <c r="A78" s="243"/>
      <c r="B78" s="174"/>
      <c r="C78" s="235"/>
      <c r="D78" s="457"/>
      <c r="E78" s="457"/>
    </row>
    <row r="79" spans="1:5" s="11" customFormat="1" ht="15">
      <c r="A79" s="243"/>
      <c r="B79" s="174"/>
      <c r="C79" s="235"/>
      <c r="D79" s="457"/>
      <c r="E79" s="457"/>
    </row>
    <row r="80" spans="1:5" s="11" customFormat="1" ht="15">
      <c r="A80" s="243"/>
      <c r="B80" s="174"/>
      <c r="C80" s="235"/>
      <c r="D80" s="457"/>
      <c r="E80" s="457"/>
    </row>
    <row r="81" spans="1:5" s="11" customFormat="1" ht="15">
      <c r="A81" s="243"/>
      <c r="B81" s="174"/>
      <c r="C81" s="235"/>
      <c r="D81" s="457"/>
      <c r="E81" s="457"/>
    </row>
    <row r="82" spans="1:5" s="11" customFormat="1" ht="15">
      <c r="A82" s="243"/>
      <c r="B82" s="174"/>
      <c r="C82" s="235"/>
      <c r="D82" s="457"/>
      <c r="E82" s="457"/>
    </row>
    <row r="83" spans="1:5" s="11" customFormat="1" ht="15">
      <c r="A83" s="243"/>
      <c r="B83" s="174"/>
      <c r="C83" s="235"/>
      <c r="D83" s="457"/>
      <c r="E83" s="457"/>
    </row>
    <row r="84" spans="1:5" s="11" customFormat="1" ht="15">
      <c r="A84" s="243"/>
      <c r="B84" s="174"/>
      <c r="C84" s="235"/>
      <c r="D84" s="457"/>
      <c r="E84" s="457"/>
    </row>
    <row r="85" spans="1:5" s="11" customFormat="1" ht="15">
      <c r="A85" s="243"/>
      <c r="B85" s="174"/>
      <c r="C85" s="235"/>
      <c r="D85" s="457"/>
      <c r="E85" s="457"/>
    </row>
    <row r="86" spans="1:5" s="11" customFormat="1" ht="15">
      <c r="A86" s="243"/>
      <c r="B86" s="174"/>
      <c r="C86" s="235"/>
      <c r="D86" s="457"/>
      <c r="E86" s="457"/>
    </row>
    <row r="87" spans="1:5" s="11" customFormat="1" ht="15">
      <c r="A87" s="243"/>
      <c r="B87" s="174"/>
      <c r="C87" s="235"/>
      <c r="D87" s="457"/>
      <c r="E87" s="457"/>
    </row>
    <row r="88" spans="1:5" s="11" customFormat="1" ht="15">
      <c r="A88" s="243"/>
      <c r="B88" s="174"/>
      <c r="C88" s="235"/>
      <c r="D88" s="457"/>
      <c r="E88" s="457"/>
    </row>
    <row r="89" spans="1:5" s="11" customFormat="1" ht="15">
      <c r="A89" s="243"/>
      <c r="B89" s="174"/>
      <c r="C89" s="235"/>
      <c r="D89" s="457"/>
      <c r="E89" s="457"/>
    </row>
    <row r="90" spans="1:5" s="11" customFormat="1" ht="15">
      <c r="A90" s="243"/>
      <c r="B90" s="174"/>
      <c r="C90" s="235"/>
      <c r="D90" s="457"/>
      <c r="E90" s="457"/>
    </row>
    <row r="91" spans="1:5" s="11" customFormat="1" ht="15">
      <c r="A91" s="243"/>
      <c r="B91" s="174"/>
      <c r="C91" s="235"/>
      <c r="D91" s="457"/>
      <c r="E91" s="457"/>
    </row>
    <row r="92" spans="1:5" s="11" customFormat="1" ht="15">
      <c r="A92" s="243"/>
      <c r="B92" s="174"/>
      <c r="C92" s="235"/>
      <c r="D92" s="457"/>
      <c r="E92" s="457"/>
    </row>
    <row r="93" spans="1:5" s="11" customFormat="1" ht="15">
      <c r="A93" s="243"/>
      <c r="B93" s="174"/>
      <c r="C93" s="235"/>
      <c r="D93" s="457"/>
      <c r="E93" s="457"/>
    </row>
    <row r="94" spans="1:5" s="11" customFormat="1" ht="15">
      <c r="A94" s="243"/>
      <c r="B94" s="174"/>
      <c r="C94" s="235"/>
      <c r="D94" s="457"/>
      <c r="E94" s="457"/>
    </row>
    <row r="95" spans="1:5" s="11" customFormat="1" ht="15">
      <c r="A95" s="243"/>
      <c r="B95" s="174"/>
      <c r="C95" s="235"/>
      <c r="D95" s="457"/>
      <c r="E95" s="457"/>
    </row>
    <row r="96" spans="1:5" s="11" customFormat="1" ht="15">
      <c r="A96" s="243"/>
      <c r="B96" s="174"/>
      <c r="C96" s="235"/>
      <c r="D96" s="457"/>
      <c r="E96" s="457"/>
    </row>
    <row r="97" spans="1:5" s="11" customFormat="1" ht="15">
      <c r="A97" s="243"/>
      <c r="B97" s="174"/>
      <c r="C97" s="235"/>
      <c r="D97" s="457"/>
      <c r="E97" s="457"/>
    </row>
    <row r="98" spans="1:5" s="11" customFormat="1" ht="15">
      <c r="A98" s="243"/>
      <c r="B98" s="174"/>
      <c r="C98" s="235"/>
      <c r="D98" s="457"/>
      <c r="E98" s="457"/>
    </row>
    <row r="99" spans="1:5" s="11" customFormat="1" ht="15">
      <c r="A99" s="243"/>
      <c r="B99" s="174"/>
      <c r="C99" s="235"/>
      <c r="D99" s="457"/>
      <c r="E99" s="457"/>
    </row>
    <row r="100" spans="1:5" s="11" customFormat="1" ht="15">
      <c r="A100" s="243"/>
      <c r="B100" s="174"/>
      <c r="C100" s="235"/>
      <c r="D100" s="457"/>
      <c r="E100" s="457"/>
    </row>
    <row r="101" spans="1:5" s="11" customFormat="1" ht="15">
      <c r="A101" s="243"/>
      <c r="B101" s="174"/>
      <c r="C101" s="235"/>
      <c r="D101" s="457"/>
      <c r="E101" s="457"/>
    </row>
    <row r="102" spans="1:5" s="11" customFormat="1" ht="15">
      <c r="A102" s="243"/>
      <c r="B102" s="174"/>
      <c r="C102" s="235"/>
      <c r="D102" s="457"/>
      <c r="E102" s="457"/>
    </row>
    <row r="103" spans="1:5" s="11" customFormat="1" ht="15">
      <c r="A103" s="243"/>
      <c r="B103" s="174"/>
      <c r="C103" s="235"/>
      <c r="D103" s="457"/>
      <c r="E103" s="457"/>
    </row>
    <row r="104" spans="1:5" s="11" customFormat="1" ht="15">
      <c r="A104" s="243"/>
      <c r="B104" s="174"/>
      <c r="C104" s="235"/>
      <c r="D104" s="457"/>
      <c r="E104" s="457"/>
    </row>
    <row r="105" spans="1:5" s="11" customFormat="1" ht="15">
      <c r="A105" s="243"/>
      <c r="B105" s="174"/>
      <c r="C105" s="235"/>
      <c r="D105" s="457"/>
      <c r="E105" s="457"/>
    </row>
    <row r="106" spans="1:5" s="11" customFormat="1" ht="15">
      <c r="A106" s="243"/>
      <c r="B106" s="174"/>
      <c r="C106" s="235"/>
      <c r="D106" s="457"/>
      <c r="E106" s="457"/>
    </row>
    <row r="107" spans="1:5" s="11" customFormat="1" ht="15">
      <c r="A107" s="243"/>
      <c r="B107" s="174"/>
      <c r="C107" s="235"/>
      <c r="D107" s="457"/>
      <c r="E107" s="457"/>
    </row>
    <row r="108" spans="1:5" s="11" customFormat="1" ht="15">
      <c r="A108" s="243"/>
      <c r="B108" s="174"/>
      <c r="C108" s="235"/>
      <c r="D108" s="457"/>
      <c r="E108" s="457"/>
    </row>
    <row r="109" spans="1:5" s="11" customFormat="1" ht="15">
      <c r="A109" s="243"/>
      <c r="B109" s="174"/>
      <c r="C109" s="235"/>
      <c r="D109" s="457"/>
      <c r="E109" s="457"/>
    </row>
    <row r="110" spans="1:5" s="11" customFormat="1" ht="15">
      <c r="A110" s="243"/>
      <c r="B110" s="174"/>
      <c r="C110" s="235"/>
      <c r="D110" s="457"/>
      <c r="E110" s="457"/>
    </row>
    <row r="111" spans="1:5" s="11" customFormat="1" ht="15">
      <c r="A111" s="243"/>
      <c r="B111" s="174"/>
      <c r="C111" s="235"/>
      <c r="D111" s="457"/>
      <c r="E111" s="457"/>
    </row>
    <row r="112" spans="1:5" s="11" customFormat="1" ht="15">
      <c r="A112" s="243"/>
      <c r="B112" s="174"/>
      <c r="C112" s="235"/>
      <c r="D112" s="457"/>
      <c r="E112" s="457"/>
    </row>
    <row r="113" spans="1:5" s="11" customFormat="1" ht="15">
      <c r="A113" s="243"/>
      <c r="B113" s="174"/>
      <c r="C113" s="235"/>
      <c r="D113" s="457"/>
      <c r="E113" s="457"/>
    </row>
    <row r="114" spans="1:5" s="11" customFormat="1" ht="15">
      <c r="A114" s="243"/>
      <c r="B114" s="174"/>
      <c r="C114" s="235"/>
      <c r="D114" s="457"/>
      <c r="E114" s="457"/>
    </row>
    <row r="115" spans="1:5" s="11" customFormat="1" ht="15">
      <c r="A115" s="243"/>
      <c r="B115" s="174"/>
      <c r="C115" s="235"/>
      <c r="D115" s="457"/>
      <c r="E115" s="457"/>
    </row>
    <row r="116" spans="1:5" s="11" customFormat="1" ht="15">
      <c r="A116" s="243"/>
      <c r="B116" s="174"/>
      <c r="C116" s="235"/>
      <c r="D116" s="457"/>
      <c r="E116" s="457"/>
    </row>
    <row r="117" spans="1:5" s="11" customFormat="1" ht="15">
      <c r="A117" s="243"/>
      <c r="B117" s="174"/>
      <c r="C117" s="235"/>
      <c r="D117" s="457"/>
      <c r="E117" s="457"/>
    </row>
    <row r="118" spans="1:5" s="11" customFormat="1" ht="15">
      <c r="A118" s="243"/>
      <c r="B118" s="174"/>
      <c r="C118" s="235"/>
      <c r="D118" s="457"/>
      <c r="E118" s="457"/>
    </row>
    <row r="119" spans="1:5" s="11" customFormat="1" ht="15">
      <c r="A119" s="243"/>
      <c r="B119" s="174"/>
      <c r="C119" s="235"/>
      <c r="D119" s="457"/>
      <c r="E119" s="457"/>
    </row>
    <row r="120" spans="1:5" s="11" customFormat="1" ht="15">
      <c r="A120" s="243"/>
      <c r="B120" s="174"/>
      <c r="C120" s="235"/>
      <c r="D120" s="457"/>
      <c r="E120" s="457"/>
    </row>
    <row r="121" spans="1:5" s="11" customFormat="1" ht="15">
      <c r="A121" s="243"/>
      <c r="B121" s="174"/>
      <c r="C121" s="235"/>
      <c r="D121" s="457"/>
      <c r="E121" s="457"/>
    </row>
    <row r="122" spans="1:5" s="11" customFormat="1" ht="15">
      <c r="A122" s="243"/>
      <c r="B122" s="174"/>
      <c r="C122" s="235"/>
      <c r="D122" s="457"/>
      <c r="E122" s="457"/>
    </row>
    <row r="123" spans="1:5" s="11" customFormat="1" ht="15">
      <c r="A123" s="243"/>
      <c r="B123" s="174"/>
      <c r="C123" s="235"/>
      <c r="D123" s="457"/>
      <c r="E123" s="457"/>
    </row>
    <row r="124" spans="1:5" s="11" customFormat="1" ht="15">
      <c r="A124" s="243"/>
      <c r="B124" s="174"/>
      <c r="C124" s="235"/>
      <c r="D124" s="457"/>
      <c r="E124" s="457"/>
    </row>
    <row r="125" spans="1:5" s="11" customFormat="1" ht="15">
      <c r="A125" s="243"/>
      <c r="B125" s="174"/>
      <c r="C125" s="235"/>
      <c r="D125" s="457"/>
      <c r="E125" s="457"/>
    </row>
    <row r="126" spans="1:5" s="11" customFormat="1" ht="15">
      <c r="A126" s="243"/>
      <c r="B126" s="174"/>
      <c r="C126" s="235"/>
      <c r="D126" s="457"/>
      <c r="E126" s="457"/>
    </row>
    <row r="127" spans="1:5" s="11" customFormat="1" ht="15">
      <c r="A127" s="243"/>
      <c r="B127" s="174"/>
      <c r="C127" s="235"/>
      <c r="D127" s="457"/>
      <c r="E127" s="457"/>
    </row>
    <row r="128" spans="1:5" s="11" customFormat="1" ht="15">
      <c r="A128" s="243"/>
      <c r="B128" s="174"/>
      <c r="C128" s="235"/>
      <c r="D128" s="457"/>
      <c r="E128" s="457"/>
    </row>
    <row r="129" spans="1:5" s="11" customFormat="1" ht="15">
      <c r="A129" s="243"/>
      <c r="B129" s="174"/>
      <c r="C129" s="235"/>
      <c r="D129" s="457"/>
      <c r="E129" s="457"/>
    </row>
    <row r="130" spans="1:5" s="11" customFormat="1" ht="15">
      <c r="A130" s="243"/>
      <c r="B130" s="174"/>
      <c r="C130" s="235"/>
      <c r="D130" s="457"/>
      <c r="E130" s="457"/>
    </row>
    <row r="131" spans="1:5" s="11" customFormat="1" ht="15">
      <c r="A131" s="243"/>
      <c r="B131" s="174"/>
      <c r="C131" s="235"/>
      <c r="D131" s="457"/>
      <c r="E131" s="457"/>
    </row>
    <row r="132" spans="1:5" s="11" customFormat="1" ht="15">
      <c r="A132" s="243"/>
      <c r="B132" s="174"/>
      <c r="C132" s="235"/>
      <c r="D132" s="457"/>
      <c r="E132" s="457"/>
    </row>
    <row r="133" spans="1:5" s="11" customFormat="1" ht="15">
      <c r="A133" s="243"/>
      <c r="B133" s="174"/>
      <c r="C133" s="235"/>
      <c r="D133" s="457"/>
      <c r="E133" s="457"/>
    </row>
    <row r="134" spans="1:5" s="11" customFormat="1" ht="15">
      <c r="A134" s="243"/>
      <c r="B134" s="174"/>
      <c r="C134" s="235"/>
      <c r="D134" s="457"/>
      <c r="E134" s="457"/>
    </row>
    <row r="135" spans="1:5" s="11" customFormat="1" ht="15">
      <c r="A135" s="243"/>
      <c r="B135" s="174"/>
      <c r="C135" s="235"/>
      <c r="D135" s="457"/>
      <c r="E135" s="457"/>
    </row>
    <row r="136" spans="1:5" s="11" customFormat="1" ht="15">
      <c r="A136" s="243"/>
      <c r="B136" s="174"/>
      <c r="C136" s="235"/>
      <c r="D136" s="457"/>
      <c r="E136" s="457"/>
    </row>
    <row r="137" spans="1:5" s="11" customFormat="1" ht="15">
      <c r="A137" s="243"/>
      <c r="B137" s="174"/>
      <c r="C137" s="235"/>
      <c r="D137" s="457"/>
      <c r="E137" s="457"/>
    </row>
    <row r="138" spans="1:5" s="11" customFormat="1" ht="15">
      <c r="A138" s="243"/>
      <c r="B138" s="174"/>
      <c r="C138" s="235"/>
      <c r="D138" s="457"/>
      <c r="E138" s="457"/>
    </row>
    <row r="139" spans="1:5" s="11" customFormat="1" ht="15">
      <c r="A139" s="243"/>
      <c r="B139" s="174"/>
      <c r="C139" s="235"/>
      <c r="D139" s="457"/>
      <c r="E139" s="457"/>
    </row>
    <row r="140" spans="1:5" s="11" customFormat="1" ht="15">
      <c r="A140" s="243"/>
      <c r="B140" s="174"/>
      <c r="C140" s="235"/>
      <c r="D140" s="457"/>
      <c r="E140" s="457"/>
    </row>
    <row r="141" spans="1:5" s="11" customFormat="1" ht="15">
      <c r="A141" s="243"/>
      <c r="B141" s="174"/>
      <c r="C141" s="235"/>
      <c r="D141" s="457"/>
      <c r="E141" s="457"/>
    </row>
    <row r="142" spans="1:5" s="11" customFormat="1" ht="15">
      <c r="A142" s="243"/>
      <c r="B142" s="174"/>
      <c r="C142" s="235"/>
      <c r="D142" s="457"/>
      <c r="E142" s="457"/>
    </row>
    <row r="143" spans="1:5" s="11" customFormat="1" ht="15">
      <c r="A143" s="243"/>
      <c r="B143" s="174"/>
      <c r="C143" s="235"/>
      <c r="D143" s="457"/>
      <c r="E143" s="457"/>
    </row>
    <row r="144" spans="1:5" s="11" customFormat="1" ht="15">
      <c r="A144" s="243"/>
      <c r="B144" s="174"/>
      <c r="C144" s="235"/>
      <c r="D144" s="457"/>
      <c r="E144" s="457"/>
    </row>
    <row r="145" spans="1:5" s="11" customFormat="1" ht="15">
      <c r="A145" s="243"/>
      <c r="B145" s="174"/>
      <c r="C145" s="235"/>
      <c r="D145" s="457"/>
      <c r="E145" s="457"/>
    </row>
    <row r="146" spans="1:5" s="11" customFormat="1" ht="15">
      <c r="A146" s="243"/>
      <c r="B146" s="174"/>
      <c r="C146" s="235"/>
      <c r="D146" s="457"/>
      <c r="E146" s="457"/>
    </row>
    <row r="147" spans="1:5" s="11" customFormat="1" ht="15">
      <c r="A147" s="243"/>
      <c r="B147" s="174"/>
      <c r="C147" s="235"/>
      <c r="D147" s="457"/>
      <c r="E147" s="457"/>
    </row>
    <row r="148" spans="1:5" s="11" customFormat="1" ht="15">
      <c r="A148" s="243"/>
      <c r="B148" s="174"/>
      <c r="C148" s="235"/>
      <c r="D148" s="457"/>
      <c r="E148" s="457"/>
    </row>
    <row r="149" spans="1:5" s="11" customFormat="1" ht="15">
      <c r="A149" s="243"/>
      <c r="B149" s="174"/>
      <c r="C149" s="235"/>
      <c r="D149" s="457"/>
      <c r="E149" s="457"/>
    </row>
    <row r="150" spans="1:5" s="11" customFormat="1" ht="15">
      <c r="A150" s="243"/>
      <c r="B150" s="174"/>
      <c r="C150" s="235"/>
      <c r="D150" s="457"/>
      <c r="E150" s="457"/>
    </row>
    <row r="151" spans="1:5" s="11" customFormat="1" ht="15">
      <c r="A151" s="243"/>
      <c r="B151" s="174"/>
      <c r="C151" s="235"/>
      <c r="D151" s="457"/>
      <c r="E151" s="457"/>
    </row>
    <row r="152" spans="1:5" s="11" customFormat="1" ht="15">
      <c r="A152" s="243"/>
      <c r="B152" s="174"/>
      <c r="C152" s="235"/>
      <c r="D152" s="457"/>
      <c r="E152" s="457"/>
    </row>
    <row r="153" spans="1:5" s="11" customFormat="1" ht="15">
      <c r="A153" s="243"/>
      <c r="B153" s="174"/>
      <c r="C153" s="235"/>
      <c r="D153" s="457"/>
      <c r="E153" s="457"/>
    </row>
    <row r="154" spans="1:5" s="11" customFormat="1" ht="15">
      <c r="A154" s="243"/>
      <c r="B154" s="174"/>
      <c r="C154" s="235"/>
      <c r="D154" s="457"/>
      <c r="E154" s="457"/>
    </row>
    <row r="155" spans="1:5" s="11" customFormat="1" ht="15">
      <c r="A155" s="243"/>
      <c r="B155" s="174"/>
      <c r="C155" s="235"/>
      <c r="D155" s="457"/>
      <c r="E155" s="457"/>
    </row>
    <row r="156" spans="1:5" s="11" customFormat="1" ht="15">
      <c r="A156" s="243"/>
      <c r="B156" s="174"/>
      <c r="C156" s="235"/>
      <c r="D156" s="457"/>
      <c r="E156" s="457"/>
    </row>
    <row r="157" spans="1:5" s="11" customFormat="1" ht="15">
      <c r="A157" s="243"/>
      <c r="B157" s="174"/>
      <c r="C157" s="235"/>
      <c r="D157" s="457"/>
      <c r="E157" s="457"/>
    </row>
    <row r="158" spans="1:5" s="11" customFormat="1" ht="15">
      <c r="A158" s="243"/>
      <c r="B158" s="174"/>
      <c r="C158" s="235"/>
      <c r="D158" s="457"/>
      <c r="E158" s="457"/>
    </row>
    <row r="159" spans="1:5" s="11" customFormat="1" ht="15">
      <c r="A159" s="243"/>
      <c r="B159" s="174"/>
      <c r="C159" s="235"/>
      <c r="D159" s="457"/>
      <c r="E159" s="457"/>
    </row>
    <row r="160" spans="1:5" s="11" customFormat="1" ht="15">
      <c r="A160" s="243"/>
      <c r="B160" s="174"/>
      <c r="C160" s="235"/>
      <c r="D160" s="457"/>
      <c r="E160" s="457"/>
    </row>
    <row r="161" spans="1:5" s="11" customFormat="1" ht="15">
      <c r="A161" s="243"/>
      <c r="B161" s="174"/>
      <c r="C161" s="235"/>
      <c r="D161" s="457"/>
      <c r="E161" s="457"/>
    </row>
    <row r="162" spans="1:5" s="11" customFormat="1" ht="15">
      <c r="A162" s="243"/>
      <c r="B162" s="174"/>
      <c r="C162" s="235"/>
      <c r="D162" s="457"/>
      <c r="E162" s="457"/>
    </row>
    <row r="163" spans="1:5" s="11" customFormat="1" ht="15">
      <c r="A163" s="244"/>
      <c r="B163" s="175"/>
      <c r="C163" s="236"/>
      <c r="D163" s="457"/>
      <c r="E163" s="457"/>
    </row>
    <row r="164" spans="1:5" s="11" customFormat="1" ht="15">
      <c r="A164" s="244"/>
      <c r="B164" s="175"/>
      <c r="C164" s="236"/>
      <c r="D164" s="457"/>
      <c r="E164" s="457"/>
    </row>
    <row r="165" spans="1:5" s="11" customFormat="1" ht="15">
      <c r="A165" s="244"/>
      <c r="B165" s="175"/>
      <c r="C165" s="236"/>
      <c r="D165" s="457"/>
      <c r="E165" s="457"/>
    </row>
    <row r="166" spans="1:5" s="11" customFormat="1" ht="15">
      <c r="A166" s="244"/>
      <c r="B166" s="175"/>
      <c r="C166" s="236"/>
      <c r="D166" s="457"/>
      <c r="E166" s="457"/>
    </row>
    <row r="167" spans="1:5" s="11" customFormat="1" ht="15">
      <c r="A167" s="244"/>
      <c r="B167" s="175"/>
      <c r="C167" s="236"/>
      <c r="D167" s="457"/>
      <c r="E167" s="457"/>
    </row>
    <row r="168" spans="1:5" s="11" customFormat="1" ht="15">
      <c r="A168" s="244"/>
      <c r="B168" s="175"/>
      <c r="C168" s="236"/>
      <c r="D168" s="457"/>
      <c r="E168" s="457"/>
    </row>
    <row r="169" spans="1:5" s="11" customFormat="1" ht="15">
      <c r="A169" s="244"/>
      <c r="B169" s="175"/>
      <c r="C169" s="236"/>
      <c r="D169" s="457"/>
      <c r="E169" s="457"/>
    </row>
    <row r="170" spans="1:5" s="11" customFormat="1" ht="15">
      <c r="A170" s="244"/>
      <c r="B170" s="175"/>
      <c r="C170" s="236"/>
      <c r="D170" s="457"/>
      <c r="E170" s="457"/>
    </row>
    <row r="171" spans="1:5" s="11" customFormat="1" ht="15">
      <c r="A171" s="244"/>
      <c r="B171" s="175"/>
      <c r="C171" s="236"/>
      <c r="D171" s="457"/>
      <c r="E171" s="457"/>
    </row>
    <row r="172" spans="1:5" s="11" customFormat="1" ht="15">
      <c r="A172" s="244"/>
      <c r="B172" s="175"/>
      <c r="C172" s="236"/>
      <c r="D172" s="457"/>
      <c r="E172" s="457"/>
    </row>
    <row r="173" spans="1:5" s="11" customFormat="1" ht="15">
      <c r="A173" s="244"/>
      <c r="B173" s="175"/>
      <c r="C173" s="236"/>
      <c r="D173" s="457"/>
      <c r="E173" s="457"/>
    </row>
    <row r="174" spans="1:5" s="11" customFormat="1" ht="15">
      <c r="A174" s="244"/>
      <c r="B174" s="175"/>
      <c r="C174" s="236"/>
      <c r="D174" s="457"/>
      <c r="E174" s="457"/>
    </row>
    <row r="175" spans="1:5" s="11" customFormat="1" ht="15">
      <c r="A175" s="244"/>
      <c r="B175" s="175"/>
      <c r="C175" s="236"/>
      <c r="D175" s="457"/>
      <c r="E175" s="457"/>
    </row>
    <row r="176" spans="1:5" s="11" customFormat="1" ht="15">
      <c r="A176" s="244"/>
      <c r="B176" s="175"/>
      <c r="C176" s="236"/>
      <c r="D176" s="457"/>
      <c r="E176" s="457"/>
    </row>
    <row r="177" spans="1:5" s="11" customFormat="1" ht="15">
      <c r="A177" s="244"/>
      <c r="B177" s="175"/>
      <c r="C177" s="236"/>
      <c r="D177" s="457"/>
      <c r="E177" s="457"/>
    </row>
    <row r="178" spans="1:5" s="11" customFormat="1" ht="15">
      <c r="A178" s="244"/>
      <c r="B178" s="175"/>
      <c r="C178" s="236"/>
      <c r="D178" s="457"/>
      <c r="E178" s="457"/>
    </row>
    <row r="179" spans="1:5" s="11" customFormat="1" ht="15">
      <c r="A179" s="244"/>
      <c r="B179" s="175"/>
      <c r="C179" s="236"/>
      <c r="D179" s="457"/>
      <c r="E179" s="457"/>
    </row>
    <row r="180" spans="1:5" s="11" customFormat="1" ht="15">
      <c r="A180" s="244"/>
      <c r="B180" s="175"/>
      <c r="C180" s="236"/>
      <c r="D180" s="457"/>
      <c r="E180" s="457"/>
    </row>
    <row r="181" spans="1:5" s="11" customFormat="1" ht="15">
      <c r="A181" s="244"/>
      <c r="B181" s="175"/>
      <c r="C181" s="236"/>
      <c r="D181" s="457"/>
      <c r="E181" s="457"/>
    </row>
    <row r="182" spans="1:5" s="11" customFormat="1" ht="15">
      <c r="A182" s="244"/>
      <c r="B182" s="175"/>
      <c r="C182" s="236"/>
      <c r="D182" s="457"/>
      <c r="E182" s="457"/>
    </row>
    <row r="183" spans="1:5" s="11" customFormat="1" ht="15">
      <c r="A183" s="244"/>
      <c r="B183" s="175"/>
      <c r="C183" s="236"/>
      <c r="D183" s="457"/>
      <c r="E183" s="457"/>
    </row>
    <row r="184" spans="1:5" s="11" customFormat="1" ht="15">
      <c r="A184" s="244"/>
      <c r="B184" s="175"/>
      <c r="C184" s="236"/>
      <c r="D184" s="457"/>
      <c r="E184" s="457"/>
    </row>
    <row r="185" spans="1:5" s="11" customFormat="1" ht="15">
      <c r="A185" s="244"/>
      <c r="B185" s="175"/>
      <c r="C185" s="236"/>
      <c r="D185" s="457"/>
      <c r="E185" s="457"/>
    </row>
    <row r="186" spans="1:5" s="11" customFormat="1" ht="15">
      <c r="A186" s="244"/>
      <c r="B186" s="175"/>
      <c r="C186" s="236"/>
      <c r="D186" s="457"/>
      <c r="E186" s="457"/>
    </row>
    <row r="187" spans="1:5" s="11" customFormat="1" ht="15">
      <c r="A187" s="244"/>
      <c r="B187" s="175"/>
      <c r="C187" s="236"/>
      <c r="D187" s="457"/>
      <c r="E187" s="457"/>
    </row>
    <row r="188" spans="1:5" s="11" customFormat="1" ht="15">
      <c r="A188" s="244"/>
      <c r="B188" s="175"/>
      <c r="C188" s="236"/>
      <c r="D188" s="457"/>
      <c r="E188" s="457"/>
    </row>
    <row r="189" spans="1:5" s="11" customFormat="1" ht="15">
      <c r="A189" s="244"/>
      <c r="B189" s="175"/>
      <c r="C189" s="236"/>
      <c r="D189" s="457"/>
      <c r="E189" s="457"/>
    </row>
    <row r="190" spans="1:5" s="11" customFormat="1" ht="15">
      <c r="A190" s="244"/>
      <c r="B190" s="175"/>
      <c r="C190" s="236"/>
      <c r="D190" s="457"/>
      <c r="E190" s="457"/>
    </row>
    <row r="191" spans="1:5" s="11" customFormat="1" ht="15">
      <c r="A191" s="244"/>
      <c r="B191" s="175"/>
      <c r="C191" s="236"/>
      <c r="D191" s="457"/>
      <c r="E191" s="457"/>
    </row>
    <row r="192" spans="1:5" s="11" customFormat="1" ht="15">
      <c r="A192" s="244"/>
      <c r="B192" s="175"/>
      <c r="C192" s="236"/>
      <c r="D192" s="457"/>
      <c r="E192" s="457"/>
    </row>
    <row r="193" spans="1:5" s="11" customFormat="1" ht="15">
      <c r="A193" s="244"/>
      <c r="B193" s="175"/>
      <c r="C193" s="236"/>
      <c r="D193" s="457"/>
      <c r="E193" s="457"/>
    </row>
    <row r="194" spans="1:5" s="11" customFormat="1" ht="15">
      <c r="A194" s="244"/>
      <c r="B194" s="175"/>
      <c r="C194" s="236"/>
      <c r="D194" s="457"/>
      <c r="E194" s="457"/>
    </row>
    <row r="195" spans="1:5" s="11" customFormat="1" ht="15">
      <c r="A195" s="244"/>
      <c r="B195" s="175"/>
      <c r="C195" s="236"/>
      <c r="D195" s="457"/>
      <c r="E195" s="457"/>
    </row>
    <row r="196" spans="1:5" s="11" customFormat="1" ht="15">
      <c r="A196" s="244"/>
      <c r="B196" s="175"/>
      <c r="C196" s="236"/>
      <c r="D196" s="457"/>
      <c r="E196" s="457"/>
    </row>
    <row r="197" spans="1:5" s="11" customFormat="1" ht="15">
      <c r="A197" s="244"/>
      <c r="B197" s="175"/>
      <c r="C197" s="236"/>
      <c r="D197" s="457"/>
      <c r="E197" s="457"/>
    </row>
    <row r="198" spans="1:5" s="11" customFormat="1" ht="15">
      <c r="A198" s="244"/>
      <c r="B198" s="175"/>
      <c r="C198" s="236"/>
      <c r="D198" s="457"/>
      <c r="E198" s="457"/>
    </row>
    <row r="199" spans="1:5" s="11" customFormat="1" ht="15">
      <c r="A199" s="244"/>
      <c r="B199" s="175"/>
      <c r="C199" s="236"/>
      <c r="D199" s="457"/>
      <c r="E199" s="457"/>
    </row>
    <row r="200" spans="1:5" s="11" customFormat="1" ht="15">
      <c r="A200" s="244"/>
      <c r="B200" s="175"/>
      <c r="C200" s="236"/>
      <c r="D200" s="457"/>
      <c r="E200" s="457"/>
    </row>
    <row r="201" spans="1:5" s="11" customFormat="1" ht="15">
      <c r="A201" s="244"/>
      <c r="B201" s="175"/>
      <c r="C201" s="236"/>
      <c r="D201" s="457"/>
      <c r="E201" s="457"/>
    </row>
    <row r="202" spans="1:5" s="11" customFormat="1" ht="15">
      <c r="A202" s="244"/>
      <c r="B202" s="175"/>
      <c r="C202" s="236"/>
      <c r="D202" s="457"/>
      <c r="E202" s="457"/>
    </row>
    <row r="203" spans="1:5" s="11" customFormat="1" ht="15">
      <c r="A203" s="244"/>
      <c r="B203" s="175"/>
      <c r="C203" s="236"/>
      <c r="D203" s="457"/>
      <c r="E203" s="457"/>
    </row>
    <row r="204" spans="1:5" s="11" customFormat="1" ht="15">
      <c r="A204" s="244"/>
      <c r="B204" s="175"/>
      <c r="C204" s="236"/>
      <c r="D204" s="457"/>
      <c r="E204" s="457"/>
    </row>
    <row r="205" spans="1:5" s="11" customFormat="1" ht="15">
      <c r="A205" s="244"/>
      <c r="B205" s="175"/>
      <c r="C205" s="236"/>
      <c r="D205" s="457"/>
      <c r="E205" s="457"/>
    </row>
    <row r="206" spans="1:5" s="11" customFormat="1" ht="15">
      <c r="A206" s="244"/>
      <c r="B206" s="175"/>
      <c r="C206" s="236"/>
      <c r="D206" s="457"/>
      <c r="E206" s="457"/>
    </row>
    <row r="207" spans="1:3" ht="15">
      <c r="A207" s="245"/>
      <c r="B207" s="176"/>
      <c r="C207" s="237"/>
    </row>
  </sheetData>
  <sheetProtection formatCells="0" formatColumns="0" formatRows="0" insertColumns="0" insertRows="0" insertHyperlinks="0" deleteColumns="0" deleteRows="0" sort="0" autoFilter="0" pivotTables="0"/>
  <mergeCells count="7">
    <mergeCell ref="B1:D1"/>
    <mergeCell ref="B2:D2"/>
    <mergeCell ref="A3:D3"/>
    <mergeCell ref="A4:D4"/>
    <mergeCell ref="A36:C36"/>
    <mergeCell ref="A33:B33"/>
    <mergeCell ref="A34:C34"/>
  </mergeCells>
  <printOptions horizontalCentered="1"/>
  <pageMargins left="0.5905511811023623" right="0.5905511811023623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13"/>
  <sheetViews>
    <sheetView showGridLines="0" zoomScale="110" zoomScaleNormal="110" zoomScaleSheetLayoutView="120" workbookViewId="0" topLeftCell="A106">
      <selection activeCell="G111" sqref="G111"/>
    </sheetView>
  </sheetViews>
  <sheetFormatPr defaultColWidth="9.125" defaultRowHeight="12.75"/>
  <cols>
    <col min="1" max="1" width="0.12890625" style="189" customWidth="1"/>
    <col min="2" max="6" width="0" style="189" hidden="1" customWidth="1"/>
    <col min="7" max="7" width="41.875" style="215" customWidth="1"/>
    <col min="8" max="8" width="11.50390625" style="209" customWidth="1"/>
    <col min="9" max="9" width="7.50390625" style="215" customWidth="1"/>
    <col min="10" max="10" width="11.75390625" style="215" bestFit="1" customWidth="1"/>
    <col min="11" max="11" width="11.75390625" style="223" bestFit="1" customWidth="1"/>
    <col min="12" max="13" width="12.25390625" style="388" bestFit="1" customWidth="1"/>
    <col min="14" max="14" width="11.75390625" style="454" bestFit="1" customWidth="1"/>
    <col min="15" max="16" width="9.125" style="454" customWidth="1"/>
    <col min="17" max="17" width="11.625" style="388" bestFit="1" customWidth="1"/>
    <col min="18" max="237" width="9.125" style="189" customWidth="1"/>
    <col min="238" max="16384" width="9.125" style="189" customWidth="1"/>
  </cols>
  <sheetData>
    <row r="1" spans="1:14" ht="15" customHeight="1">
      <c r="A1" s="188"/>
      <c r="B1" s="188"/>
      <c r="C1" s="188"/>
      <c r="D1" s="188"/>
      <c r="E1" s="188"/>
      <c r="F1" s="188"/>
      <c r="G1" s="421"/>
      <c r="H1" s="521" t="s">
        <v>19</v>
      </c>
      <c r="I1" s="521"/>
      <c r="J1" s="521"/>
      <c r="K1" s="521"/>
      <c r="L1" s="504"/>
      <c r="M1" s="504"/>
      <c r="N1" s="505"/>
    </row>
    <row r="2" spans="1:14" ht="15" customHeight="1">
      <c r="A2" s="188"/>
      <c r="B2" s="188"/>
      <c r="C2" s="188"/>
      <c r="D2" s="188"/>
      <c r="E2" s="188"/>
      <c r="F2" s="188"/>
      <c r="G2" s="421"/>
      <c r="H2" s="521" t="s">
        <v>0</v>
      </c>
      <c r="I2" s="521"/>
      <c r="J2" s="521"/>
      <c r="K2" s="521"/>
      <c r="L2" s="504"/>
      <c r="M2" s="504"/>
      <c r="N2" s="505"/>
    </row>
    <row r="3" spans="1:14" ht="15" customHeight="1">
      <c r="A3" s="188"/>
      <c r="B3" s="188"/>
      <c r="C3" s="188"/>
      <c r="D3" s="188"/>
      <c r="E3" s="188"/>
      <c r="F3" s="188"/>
      <c r="G3" s="421"/>
      <c r="H3" s="521" t="s">
        <v>413</v>
      </c>
      <c r="I3" s="521"/>
      <c r="J3" s="521"/>
      <c r="K3" s="521"/>
      <c r="L3" s="504"/>
      <c r="M3" s="504"/>
      <c r="N3" s="505"/>
    </row>
    <row r="4" spans="1:13" ht="14.25" customHeight="1">
      <c r="A4" s="190"/>
      <c r="B4" s="190"/>
      <c r="C4" s="190"/>
      <c r="D4" s="190"/>
      <c r="E4" s="190"/>
      <c r="F4" s="190"/>
      <c r="G4" s="210"/>
      <c r="H4" s="205"/>
      <c r="I4" s="210"/>
      <c r="J4" s="210"/>
      <c r="K4" s="219"/>
      <c r="L4" s="385"/>
      <c r="M4" s="385"/>
    </row>
    <row r="5" spans="1:14" ht="82.5" customHeight="1">
      <c r="A5" s="188"/>
      <c r="B5" s="522" t="s">
        <v>348</v>
      </c>
      <c r="C5" s="522"/>
      <c r="D5" s="522"/>
      <c r="E5" s="522"/>
      <c r="F5" s="522"/>
      <c r="G5" s="522"/>
      <c r="H5" s="522"/>
      <c r="I5" s="522"/>
      <c r="J5" s="522"/>
      <c r="K5" s="522"/>
      <c r="L5" s="523"/>
      <c r="M5" s="523"/>
      <c r="N5" s="507"/>
    </row>
    <row r="6" spans="1:13" ht="14.25" customHeight="1">
      <c r="A6" s="190"/>
      <c r="B6" s="190"/>
      <c r="C6" s="190"/>
      <c r="D6" s="190"/>
      <c r="E6" s="190"/>
      <c r="F6" s="190"/>
      <c r="G6" s="210"/>
      <c r="H6" s="205"/>
      <c r="I6" s="210"/>
      <c r="J6" s="210"/>
      <c r="K6" s="219"/>
      <c r="L6" s="385"/>
      <c r="M6" s="385"/>
    </row>
    <row r="7" spans="1:14" ht="36.75" customHeight="1">
      <c r="A7" s="188"/>
      <c r="B7" s="191"/>
      <c r="C7" s="191"/>
      <c r="D7" s="191"/>
      <c r="E7" s="192"/>
      <c r="F7" s="192"/>
      <c r="G7" s="193" t="s">
        <v>25</v>
      </c>
      <c r="H7" s="194" t="s">
        <v>171</v>
      </c>
      <c r="I7" s="193" t="s">
        <v>172</v>
      </c>
      <c r="J7" s="195" t="s">
        <v>202</v>
      </c>
      <c r="K7" s="195" t="s">
        <v>173</v>
      </c>
      <c r="L7" s="378" t="s">
        <v>174</v>
      </c>
      <c r="M7" s="378" t="s">
        <v>175</v>
      </c>
      <c r="N7" s="401" t="s">
        <v>358</v>
      </c>
    </row>
    <row r="8" spans="1:14" ht="36" customHeight="1">
      <c r="A8" s="196"/>
      <c r="B8" s="513" t="s">
        <v>182</v>
      </c>
      <c r="C8" s="513"/>
      <c r="D8" s="513"/>
      <c r="E8" s="513"/>
      <c r="F8" s="514"/>
      <c r="G8" s="226" t="s">
        <v>204</v>
      </c>
      <c r="H8" s="206" t="s">
        <v>227</v>
      </c>
      <c r="I8" s="211" t="s">
        <v>179</v>
      </c>
      <c r="J8" s="216">
        <f aca="true" t="shared" si="0" ref="J8:K10">J9</f>
        <v>714714</v>
      </c>
      <c r="K8" s="216">
        <f t="shared" si="0"/>
        <v>223744</v>
      </c>
      <c r="L8" s="379">
        <f>L9</f>
        <v>223641.76</v>
      </c>
      <c r="M8" s="379">
        <f>M9</f>
        <v>1162099.76</v>
      </c>
      <c r="N8" s="379">
        <f>N9</f>
        <v>0</v>
      </c>
    </row>
    <row r="9" spans="1:14" ht="23.25" customHeight="1">
      <c r="A9" s="196"/>
      <c r="B9" s="515" t="s">
        <v>183</v>
      </c>
      <c r="C9" s="515"/>
      <c r="D9" s="515"/>
      <c r="E9" s="515"/>
      <c r="F9" s="516"/>
      <c r="G9" s="481" t="s">
        <v>228</v>
      </c>
      <c r="H9" s="482" t="s">
        <v>229</v>
      </c>
      <c r="I9" s="483" t="s">
        <v>179</v>
      </c>
      <c r="J9" s="484">
        <f t="shared" si="0"/>
        <v>714714</v>
      </c>
      <c r="K9" s="485">
        <f t="shared" si="0"/>
        <v>223744</v>
      </c>
      <c r="L9" s="486">
        <f>L11</f>
        <v>223641.76</v>
      </c>
      <c r="M9" s="486">
        <f>L9+K9+J9</f>
        <v>1162099.76</v>
      </c>
      <c r="N9" s="486">
        <f>N10</f>
        <v>0</v>
      </c>
    </row>
    <row r="10" spans="1:14" ht="36.75" customHeight="1">
      <c r="A10" s="196"/>
      <c r="B10" s="197"/>
      <c r="C10" s="197"/>
      <c r="D10" s="197"/>
      <c r="E10" s="197"/>
      <c r="F10" s="198"/>
      <c r="G10" s="287" t="s">
        <v>233</v>
      </c>
      <c r="H10" s="283" t="s">
        <v>230</v>
      </c>
      <c r="I10" s="284"/>
      <c r="J10" s="285">
        <f t="shared" si="0"/>
        <v>714714</v>
      </c>
      <c r="K10" s="285">
        <f t="shared" si="0"/>
        <v>223744</v>
      </c>
      <c r="L10" s="381">
        <f aca="true" t="shared" si="1" ref="K10:N11">L11</f>
        <v>223641.76</v>
      </c>
      <c r="M10" s="381">
        <f t="shared" si="1"/>
        <v>1162099.76</v>
      </c>
      <c r="N10" s="381">
        <f t="shared" si="1"/>
        <v>0</v>
      </c>
    </row>
    <row r="11" spans="1:14" ht="35.25" customHeight="1">
      <c r="A11" s="196"/>
      <c r="B11" s="517" t="s">
        <v>184</v>
      </c>
      <c r="C11" s="517"/>
      <c r="D11" s="517"/>
      <c r="E11" s="517"/>
      <c r="F11" s="518"/>
      <c r="G11" s="225" t="s">
        <v>231</v>
      </c>
      <c r="H11" s="203" t="s">
        <v>367</v>
      </c>
      <c r="I11" s="213" t="s">
        <v>179</v>
      </c>
      <c r="J11" s="218">
        <f>J12</f>
        <v>714714</v>
      </c>
      <c r="K11" s="221">
        <f t="shared" si="1"/>
        <v>223744</v>
      </c>
      <c r="L11" s="247">
        <f t="shared" si="1"/>
        <v>223641.76</v>
      </c>
      <c r="M11" s="247">
        <f t="shared" si="1"/>
        <v>1162099.76</v>
      </c>
      <c r="N11" s="401">
        <f>N12</f>
        <v>0</v>
      </c>
    </row>
    <row r="12" spans="1:14" ht="15">
      <c r="A12" s="196"/>
      <c r="B12" s="511">
        <v>500</v>
      </c>
      <c r="C12" s="511"/>
      <c r="D12" s="511"/>
      <c r="E12" s="511"/>
      <c r="F12" s="512"/>
      <c r="G12" s="225" t="s">
        <v>180</v>
      </c>
      <c r="H12" s="203" t="s">
        <v>179</v>
      </c>
      <c r="I12" s="213">
        <v>300</v>
      </c>
      <c r="J12" s="218">
        <v>714714</v>
      </c>
      <c r="K12" s="220">
        <v>223744</v>
      </c>
      <c r="L12" s="247">
        <v>223641.76</v>
      </c>
      <c r="M12" s="247">
        <f>J12+K12+L12</f>
        <v>1162099.76</v>
      </c>
      <c r="N12" s="401"/>
    </row>
    <row r="13" spans="1:14" ht="25.5" customHeight="1">
      <c r="A13" s="196"/>
      <c r="B13" s="269"/>
      <c r="C13" s="269"/>
      <c r="D13" s="269"/>
      <c r="E13" s="269"/>
      <c r="F13" s="270"/>
      <c r="G13" s="422" t="s">
        <v>320</v>
      </c>
      <c r="H13" s="423" t="s">
        <v>321</v>
      </c>
      <c r="I13" s="424" t="s">
        <v>179</v>
      </c>
      <c r="J13" s="425">
        <f>J15</f>
        <v>2299697</v>
      </c>
      <c r="K13" s="426">
        <f>K15</f>
        <v>95821</v>
      </c>
      <c r="L13" s="427">
        <f aca="true" t="shared" si="2" ref="L13:N15">L14</f>
        <v>130527</v>
      </c>
      <c r="M13" s="427">
        <f t="shared" si="2"/>
        <v>2526045</v>
      </c>
      <c r="N13" s="427">
        <f t="shared" si="2"/>
        <v>0</v>
      </c>
    </row>
    <row r="14" spans="1:14" ht="25.5" customHeight="1">
      <c r="A14" s="196"/>
      <c r="B14" s="269"/>
      <c r="C14" s="269"/>
      <c r="D14" s="269"/>
      <c r="E14" s="269"/>
      <c r="F14" s="270"/>
      <c r="G14" s="481" t="s">
        <v>366</v>
      </c>
      <c r="H14" s="482" t="s">
        <v>322</v>
      </c>
      <c r="I14" s="483" t="s">
        <v>179</v>
      </c>
      <c r="J14" s="484">
        <f>J16</f>
        <v>2299697</v>
      </c>
      <c r="K14" s="485">
        <f>K16</f>
        <v>95821</v>
      </c>
      <c r="L14" s="486">
        <f t="shared" si="2"/>
        <v>130527</v>
      </c>
      <c r="M14" s="486">
        <f t="shared" si="2"/>
        <v>2526045</v>
      </c>
      <c r="N14" s="486">
        <f t="shared" si="2"/>
        <v>0</v>
      </c>
    </row>
    <row r="15" spans="1:14" ht="25.5" customHeight="1">
      <c r="A15" s="196"/>
      <c r="B15" s="269"/>
      <c r="C15" s="269"/>
      <c r="D15" s="269"/>
      <c r="E15" s="269"/>
      <c r="F15" s="270"/>
      <c r="G15" s="287" t="s">
        <v>324</v>
      </c>
      <c r="H15" s="283" t="s">
        <v>368</v>
      </c>
      <c r="I15" s="284"/>
      <c r="J15" s="285">
        <f>J16</f>
        <v>2299697</v>
      </c>
      <c r="K15" s="286">
        <f>K16</f>
        <v>95821</v>
      </c>
      <c r="L15" s="381">
        <f t="shared" si="2"/>
        <v>130527</v>
      </c>
      <c r="M15" s="381">
        <f t="shared" si="2"/>
        <v>2526045</v>
      </c>
      <c r="N15" s="381">
        <f t="shared" si="2"/>
        <v>0</v>
      </c>
    </row>
    <row r="16" spans="1:14" ht="25.5" customHeight="1">
      <c r="A16" s="196"/>
      <c r="B16" s="269"/>
      <c r="C16" s="269"/>
      <c r="D16" s="269"/>
      <c r="E16" s="269"/>
      <c r="F16" s="270"/>
      <c r="G16" s="278" t="s">
        <v>323</v>
      </c>
      <c r="H16" s="275" t="s">
        <v>361</v>
      </c>
      <c r="I16" s="276"/>
      <c r="J16" s="229">
        <f>J17</f>
        <v>2299697</v>
      </c>
      <c r="K16" s="277">
        <f>K17</f>
        <v>95821</v>
      </c>
      <c r="L16" s="383">
        <f>L17</f>
        <v>130527</v>
      </c>
      <c r="M16" s="383">
        <f>M17</f>
        <v>2526045</v>
      </c>
      <c r="N16" s="401">
        <f>N17</f>
        <v>0</v>
      </c>
    </row>
    <row r="17" spans="1:14" ht="25.5" customHeight="1">
      <c r="A17" s="196"/>
      <c r="B17" s="269"/>
      <c r="C17" s="269"/>
      <c r="D17" s="269"/>
      <c r="E17" s="269"/>
      <c r="F17" s="270"/>
      <c r="G17" s="225" t="s">
        <v>185</v>
      </c>
      <c r="H17" s="272"/>
      <c r="I17" s="273">
        <v>200</v>
      </c>
      <c r="J17" s="229">
        <v>2299697</v>
      </c>
      <c r="K17" s="277">
        <v>95821</v>
      </c>
      <c r="L17" s="383">
        <v>130527</v>
      </c>
      <c r="M17" s="383">
        <f>J17+K17+L17</f>
        <v>2526045</v>
      </c>
      <c r="N17" s="401">
        <v>0</v>
      </c>
    </row>
    <row r="18" spans="1:17" s="215" customFormat="1" ht="38.25" customHeight="1">
      <c r="A18" s="279"/>
      <c r="B18" s="524" t="s">
        <v>186</v>
      </c>
      <c r="C18" s="524"/>
      <c r="D18" s="524"/>
      <c r="E18" s="524"/>
      <c r="F18" s="525"/>
      <c r="G18" s="420" t="s">
        <v>302</v>
      </c>
      <c r="H18" s="417" t="s">
        <v>303</v>
      </c>
      <c r="I18" s="418" t="s">
        <v>179</v>
      </c>
      <c r="J18" s="419">
        <f>J19</f>
        <v>0</v>
      </c>
      <c r="K18" s="419">
        <f>K19</f>
      </c>
      <c r="L18" s="419">
        <f>L19</f>
        <v>23736</v>
      </c>
      <c r="M18" s="419">
        <f>M19</f>
        <v>23736</v>
      </c>
      <c r="N18" s="419">
        <f>N19</f>
        <v>0</v>
      </c>
      <c r="O18" s="454"/>
      <c r="P18" s="454"/>
      <c r="Q18" s="388"/>
    </row>
    <row r="19" spans="1:14" ht="36.75" customHeight="1">
      <c r="A19" s="196"/>
      <c r="B19" s="269"/>
      <c r="C19" s="269"/>
      <c r="D19" s="269"/>
      <c r="E19" s="269"/>
      <c r="F19" s="270"/>
      <c r="G19" s="481" t="s">
        <v>416</v>
      </c>
      <c r="H19" s="482" t="s">
        <v>304</v>
      </c>
      <c r="I19" s="483" t="s">
        <v>179</v>
      </c>
      <c r="J19" s="486">
        <v>0</v>
      </c>
      <c r="K19" s="486" t="s">
        <v>179</v>
      </c>
      <c r="L19" s="486">
        <f aca="true" t="shared" si="3" ref="L19:N20">L20</f>
        <v>23736</v>
      </c>
      <c r="M19" s="486">
        <f t="shared" si="3"/>
        <v>23736</v>
      </c>
      <c r="N19" s="486">
        <f t="shared" si="3"/>
        <v>0</v>
      </c>
    </row>
    <row r="20" spans="1:14" ht="45.75" customHeight="1">
      <c r="A20" s="196"/>
      <c r="B20" s="269"/>
      <c r="C20" s="269"/>
      <c r="D20" s="269"/>
      <c r="E20" s="269"/>
      <c r="F20" s="270"/>
      <c r="G20" s="287" t="s">
        <v>306</v>
      </c>
      <c r="H20" s="283" t="s">
        <v>305</v>
      </c>
      <c r="I20" s="284"/>
      <c r="J20" s="285">
        <f>J21</f>
        <v>0</v>
      </c>
      <c r="K20" s="286"/>
      <c r="L20" s="381">
        <f t="shared" si="3"/>
        <v>23736</v>
      </c>
      <c r="M20" s="381">
        <f t="shared" si="3"/>
        <v>23736</v>
      </c>
      <c r="N20" s="381">
        <f t="shared" si="3"/>
        <v>0</v>
      </c>
    </row>
    <row r="21" spans="1:14" ht="38.25" customHeight="1">
      <c r="A21" s="196"/>
      <c r="B21" s="269"/>
      <c r="C21" s="269"/>
      <c r="D21" s="269"/>
      <c r="E21" s="269"/>
      <c r="F21" s="270"/>
      <c r="G21" s="278" t="s">
        <v>417</v>
      </c>
      <c r="H21" s="275" t="s">
        <v>363</v>
      </c>
      <c r="I21" s="276"/>
      <c r="J21" s="229"/>
      <c r="K21" s="277"/>
      <c r="L21" s="383">
        <f>L22</f>
        <v>23736</v>
      </c>
      <c r="M21" s="383">
        <f>L21</f>
        <v>23736</v>
      </c>
      <c r="N21" s="401"/>
    </row>
    <row r="22" spans="1:14" ht="22.5" customHeight="1">
      <c r="A22" s="196"/>
      <c r="B22" s="269"/>
      <c r="C22" s="269"/>
      <c r="D22" s="269"/>
      <c r="E22" s="269"/>
      <c r="F22" s="270"/>
      <c r="G22" s="225" t="s">
        <v>185</v>
      </c>
      <c r="H22" s="272"/>
      <c r="I22" s="273">
        <v>200</v>
      </c>
      <c r="J22" s="229"/>
      <c r="K22" s="277"/>
      <c r="L22" s="383">
        <v>23736</v>
      </c>
      <c r="M22" s="383">
        <f>L22</f>
        <v>23736</v>
      </c>
      <c r="N22" s="401"/>
    </row>
    <row r="23" spans="1:14" ht="22.5" customHeight="1">
      <c r="A23" s="196"/>
      <c r="B23" s="269"/>
      <c r="C23" s="269"/>
      <c r="D23" s="269"/>
      <c r="E23" s="269"/>
      <c r="F23" s="270"/>
      <c r="G23" s="422" t="s">
        <v>313</v>
      </c>
      <c r="H23" s="402" t="s">
        <v>315</v>
      </c>
      <c r="I23" s="403"/>
      <c r="J23" s="404"/>
      <c r="K23" s="405"/>
      <c r="L23" s="406">
        <f aca="true" t="shared" si="4" ref="L23:N26">L24</f>
        <v>162264</v>
      </c>
      <c r="M23" s="406">
        <f t="shared" si="4"/>
        <v>162264</v>
      </c>
      <c r="N23" s="406">
        <f t="shared" si="4"/>
        <v>0</v>
      </c>
    </row>
    <row r="24" spans="1:14" ht="54" customHeight="1">
      <c r="A24" s="196"/>
      <c r="B24" s="269"/>
      <c r="C24" s="269"/>
      <c r="D24" s="269"/>
      <c r="E24" s="269"/>
      <c r="F24" s="270"/>
      <c r="G24" s="481" t="s">
        <v>418</v>
      </c>
      <c r="H24" s="482" t="s">
        <v>316</v>
      </c>
      <c r="I24" s="483"/>
      <c r="J24" s="484"/>
      <c r="K24" s="485"/>
      <c r="L24" s="486">
        <f t="shared" si="4"/>
        <v>162264</v>
      </c>
      <c r="M24" s="486">
        <f t="shared" si="4"/>
        <v>162264</v>
      </c>
      <c r="N24" s="486">
        <f t="shared" si="4"/>
        <v>0</v>
      </c>
    </row>
    <row r="25" spans="1:14" ht="27" customHeight="1">
      <c r="A25" s="196"/>
      <c r="B25" s="269"/>
      <c r="C25" s="269"/>
      <c r="D25" s="269"/>
      <c r="E25" s="269"/>
      <c r="F25" s="270"/>
      <c r="G25" s="287" t="s">
        <v>309</v>
      </c>
      <c r="H25" s="283" t="s">
        <v>311</v>
      </c>
      <c r="I25" s="284"/>
      <c r="J25" s="285"/>
      <c r="K25" s="286"/>
      <c r="L25" s="381">
        <f t="shared" si="4"/>
        <v>162264</v>
      </c>
      <c r="M25" s="381">
        <f t="shared" si="4"/>
        <v>162264</v>
      </c>
      <c r="N25" s="381">
        <f t="shared" si="4"/>
        <v>0</v>
      </c>
    </row>
    <row r="26" spans="1:14" ht="46.5" customHeight="1">
      <c r="A26" s="196"/>
      <c r="B26" s="269"/>
      <c r="C26" s="269"/>
      <c r="D26" s="269"/>
      <c r="E26" s="269"/>
      <c r="F26" s="270"/>
      <c r="G26" s="278" t="s">
        <v>419</v>
      </c>
      <c r="H26" s="275" t="s">
        <v>362</v>
      </c>
      <c r="I26" s="276"/>
      <c r="J26" s="229"/>
      <c r="K26" s="277"/>
      <c r="L26" s="383">
        <f t="shared" si="4"/>
        <v>162264</v>
      </c>
      <c r="M26" s="383">
        <f t="shared" si="4"/>
        <v>162264</v>
      </c>
      <c r="N26" s="455"/>
    </row>
    <row r="27" spans="1:14" ht="27" customHeight="1">
      <c r="A27" s="196"/>
      <c r="B27" s="269"/>
      <c r="C27" s="269"/>
      <c r="D27" s="269"/>
      <c r="E27" s="269"/>
      <c r="F27" s="270"/>
      <c r="G27" s="278" t="s">
        <v>185</v>
      </c>
      <c r="H27" s="272"/>
      <c r="I27" s="273">
        <v>200</v>
      </c>
      <c r="J27" s="229"/>
      <c r="K27" s="277"/>
      <c r="L27" s="383">
        <v>162264</v>
      </c>
      <c r="M27" s="383">
        <f>L27</f>
        <v>162264</v>
      </c>
      <c r="N27" s="455"/>
    </row>
    <row r="28" spans="1:14" ht="25.5" customHeight="1">
      <c r="A28" s="196"/>
      <c r="B28" s="399"/>
      <c r="C28" s="400"/>
      <c r="D28" s="400"/>
      <c r="E28" s="400"/>
      <c r="F28" s="400"/>
      <c r="G28" s="226" t="s">
        <v>205</v>
      </c>
      <c r="H28" s="206" t="s">
        <v>312</v>
      </c>
      <c r="I28" s="211" t="s">
        <v>179</v>
      </c>
      <c r="J28" s="216">
        <f>J29+J76</f>
        <v>1382050.81</v>
      </c>
      <c r="K28" s="216">
        <f>K29+K76</f>
        <v>1347127.67</v>
      </c>
      <c r="L28" s="216">
        <f>L29+L76</f>
        <v>27034467.45</v>
      </c>
      <c r="M28" s="216">
        <f>M29+M76</f>
        <v>29763645.929999996</v>
      </c>
      <c r="N28" s="216">
        <f>N29+N76</f>
        <v>0</v>
      </c>
    </row>
    <row r="29" spans="1:14" ht="24" customHeight="1">
      <c r="A29" s="196"/>
      <c r="B29" s="526" t="s">
        <v>187</v>
      </c>
      <c r="C29" s="526"/>
      <c r="D29" s="526"/>
      <c r="E29" s="526"/>
      <c r="F29" s="527"/>
      <c r="G29" s="481" t="s">
        <v>206</v>
      </c>
      <c r="H29" s="482" t="s">
        <v>235</v>
      </c>
      <c r="I29" s="483" t="s">
        <v>179</v>
      </c>
      <c r="J29" s="484">
        <f>J30+J35+J39+J43+J54+J59</f>
        <v>1382050.81</v>
      </c>
      <c r="K29" s="484">
        <f>K30+K35+K39+K43+K54+K59+K68+K71</f>
        <v>1347127.67</v>
      </c>
      <c r="L29" s="486">
        <f>L30+L35+L39+L43+L54+L59+L68+L71</f>
        <v>26709919.13</v>
      </c>
      <c r="M29" s="486">
        <f>L29+K29+J29</f>
        <v>29439097.609999996</v>
      </c>
      <c r="N29" s="486">
        <f>N30+N35+N39+N43+N54+N59+N68+N71</f>
        <v>0</v>
      </c>
    </row>
    <row r="30" spans="1:14" ht="21.75" customHeight="1">
      <c r="A30" s="196"/>
      <c r="B30" s="269"/>
      <c r="C30" s="269"/>
      <c r="D30" s="269"/>
      <c r="E30" s="269"/>
      <c r="F30" s="270"/>
      <c r="G30" s="287" t="s">
        <v>236</v>
      </c>
      <c r="H30" s="283" t="s">
        <v>237</v>
      </c>
      <c r="I30" s="284"/>
      <c r="J30" s="285">
        <f>J31+J33</f>
        <v>0</v>
      </c>
      <c r="K30" s="285">
        <f>K31+K33</f>
        <v>0</v>
      </c>
      <c r="L30" s="285">
        <f>L31+L33</f>
        <v>1113103.5899999999</v>
      </c>
      <c r="M30" s="285">
        <f>M31+M33</f>
        <v>1113103.5899999999</v>
      </c>
      <c r="N30" s="381">
        <f>N31+N33</f>
        <v>0</v>
      </c>
    </row>
    <row r="31" spans="1:14" ht="42" customHeight="1">
      <c r="A31" s="196"/>
      <c r="B31" s="269"/>
      <c r="C31" s="269"/>
      <c r="D31" s="269"/>
      <c r="E31" s="269"/>
      <c r="F31" s="270"/>
      <c r="G31" s="271" t="s">
        <v>238</v>
      </c>
      <c r="H31" s="275" t="s">
        <v>239</v>
      </c>
      <c r="I31" s="273"/>
      <c r="J31" s="274">
        <f>J32</f>
        <v>0</v>
      </c>
      <c r="K31" s="274">
        <f>K32</f>
        <v>0</v>
      </c>
      <c r="L31" s="382">
        <f>L32</f>
        <v>1012030.59</v>
      </c>
      <c r="M31" s="382">
        <f>M32</f>
        <v>1012030.59</v>
      </c>
      <c r="N31" s="401">
        <f>N32</f>
        <v>0</v>
      </c>
    </row>
    <row r="32" spans="1:14" ht="24.75" customHeight="1">
      <c r="A32" s="196"/>
      <c r="B32" s="269"/>
      <c r="C32" s="269"/>
      <c r="D32" s="269"/>
      <c r="E32" s="269"/>
      <c r="F32" s="270"/>
      <c r="G32" s="225" t="s">
        <v>185</v>
      </c>
      <c r="H32" s="275"/>
      <c r="I32" s="273">
        <v>200</v>
      </c>
      <c r="J32" s="274">
        <v>0</v>
      </c>
      <c r="K32" s="274">
        <v>0</v>
      </c>
      <c r="L32" s="383">
        <v>1012030.59</v>
      </c>
      <c r="M32" s="383">
        <f>L32</f>
        <v>1012030.59</v>
      </c>
      <c r="N32" s="401"/>
    </row>
    <row r="33" spans="1:17" s="289" customFormat="1" ht="39" customHeight="1">
      <c r="A33" s="288"/>
      <c r="B33" s="515" t="s">
        <v>188</v>
      </c>
      <c r="C33" s="515"/>
      <c r="D33" s="515"/>
      <c r="E33" s="515"/>
      <c r="F33" s="516"/>
      <c r="G33" s="278" t="s">
        <v>207</v>
      </c>
      <c r="H33" s="275" t="s">
        <v>240</v>
      </c>
      <c r="I33" s="276" t="s">
        <v>179</v>
      </c>
      <c r="J33" s="229">
        <f>J34</f>
        <v>0</v>
      </c>
      <c r="K33" s="229">
        <f>K34</f>
        <v>0</v>
      </c>
      <c r="L33" s="383">
        <f>L34</f>
        <v>101073</v>
      </c>
      <c r="M33" s="383">
        <f>M34</f>
        <v>101073</v>
      </c>
      <c r="N33" s="455">
        <f>N34</f>
        <v>0</v>
      </c>
      <c r="O33" s="458"/>
      <c r="P33" s="458"/>
      <c r="Q33" s="470"/>
    </row>
    <row r="34" spans="1:14" ht="28.5" customHeight="1">
      <c r="A34" s="196"/>
      <c r="B34" s="511">
        <v>200</v>
      </c>
      <c r="C34" s="511"/>
      <c r="D34" s="511"/>
      <c r="E34" s="511"/>
      <c r="F34" s="512"/>
      <c r="G34" s="225" t="s">
        <v>185</v>
      </c>
      <c r="H34" s="203" t="s">
        <v>179</v>
      </c>
      <c r="I34" s="213">
        <v>200</v>
      </c>
      <c r="J34" s="218">
        <v>0</v>
      </c>
      <c r="K34" s="221">
        <v>0</v>
      </c>
      <c r="L34" s="386">
        <v>101073</v>
      </c>
      <c r="M34" s="247">
        <f>L34+K34</f>
        <v>101073</v>
      </c>
      <c r="N34" s="401"/>
    </row>
    <row r="35" spans="1:17" s="289" customFormat="1" ht="35.25" customHeight="1">
      <c r="A35" s="288"/>
      <c r="B35" s="197"/>
      <c r="C35" s="197"/>
      <c r="D35" s="197"/>
      <c r="E35" s="197"/>
      <c r="F35" s="198"/>
      <c r="G35" s="287" t="s">
        <v>241</v>
      </c>
      <c r="H35" s="283" t="s">
        <v>242</v>
      </c>
      <c r="I35" s="284"/>
      <c r="J35" s="285">
        <f aca="true" t="shared" si="5" ref="J35:N36">J36</f>
        <v>0</v>
      </c>
      <c r="K35" s="285">
        <f t="shared" si="5"/>
        <v>0</v>
      </c>
      <c r="L35" s="381">
        <f t="shared" si="5"/>
        <v>830823.5700000001</v>
      </c>
      <c r="M35" s="381">
        <f t="shared" si="5"/>
        <v>830823.5700000001</v>
      </c>
      <c r="N35" s="381">
        <f t="shared" si="5"/>
        <v>0</v>
      </c>
      <c r="O35" s="458"/>
      <c r="P35" s="458"/>
      <c r="Q35" s="470"/>
    </row>
    <row r="36" spans="1:14" ht="15">
      <c r="A36" s="196"/>
      <c r="B36" s="199"/>
      <c r="C36" s="199"/>
      <c r="D36" s="199"/>
      <c r="E36" s="199"/>
      <c r="F36" s="200"/>
      <c r="G36" s="225" t="s">
        <v>208</v>
      </c>
      <c r="H36" s="203" t="s">
        <v>243</v>
      </c>
      <c r="I36" s="213"/>
      <c r="J36" s="218">
        <f t="shared" si="5"/>
        <v>0</v>
      </c>
      <c r="K36" s="218">
        <f t="shared" si="5"/>
        <v>0</v>
      </c>
      <c r="L36" s="218">
        <f>L37+L38</f>
        <v>830823.5700000001</v>
      </c>
      <c r="M36" s="218">
        <f>M37+M38</f>
        <v>830823.5700000001</v>
      </c>
      <c r="N36" s="401">
        <f>N37+N38</f>
        <v>0</v>
      </c>
    </row>
    <row r="37" spans="1:14" ht="25.5" customHeight="1">
      <c r="A37" s="196"/>
      <c r="B37" s="199"/>
      <c r="C37" s="199"/>
      <c r="D37" s="199"/>
      <c r="E37" s="199"/>
      <c r="F37" s="200"/>
      <c r="G37" s="225" t="s">
        <v>185</v>
      </c>
      <c r="H37" s="203"/>
      <c r="I37" s="213">
        <v>200</v>
      </c>
      <c r="J37" s="218">
        <v>0</v>
      </c>
      <c r="K37" s="221">
        <v>0</v>
      </c>
      <c r="L37" s="247">
        <v>195022.19</v>
      </c>
      <c r="M37" s="247">
        <f>J37+K37+L37</f>
        <v>195022.19</v>
      </c>
      <c r="N37" s="401"/>
    </row>
    <row r="38" spans="1:14" ht="15">
      <c r="A38" s="196"/>
      <c r="B38" s="199"/>
      <c r="C38" s="199"/>
      <c r="D38" s="199"/>
      <c r="E38" s="199"/>
      <c r="F38" s="200"/>
      <c r="G38" s="225" t="s">
        <v>181</v>
      </c>
      <c r="H38" s="203"/>
      <c r="I38" s="213">
        <v>800</v>
      </c>
      <c r="J38" s="218"/>
      <c r="K38" s="221"/>
      <c r="L38" s="247">
        <v>635801.38</v>
      </c>
      <c r="M38" s="247">
        <v>635801.38</v>
      </c>
      <c r="N38" s="401"/>
    </row>
    <row r="39" spans="1:17" s="291" customFormat="1" ht="15">
      <c r="A39" s="290"/>
      <c r="B39" s="197"/>
      <c r="C39" s="197"/>
      <c r="D39" s="197"/>
      <c r="E39" s="197"/>
      <c r="F39" s="198"/>
      <c r="G39" s="287" t="s">
        <v>244</v>
      </c>
      <c r="H39" s="283" t="s">
        <v>245</v>
      </c>
      <c r="I39" s="284"/>
      <c r="J39" s="285">
        <f aca="true" t="shared" si="6" ref="J39:N40">J40</f>
        <v>0</v>
      </c>
      <c r="K39" s="285">
        <f t="shared" si="6"/>
        <v>0</v>
      </c>
      <c r="L39" s="381">
        <f t="shared" si="6"/>
        <v>2580881.9699999997</v>
      </c>
      <c r="M39" s="381">
        <f t="shared" si="6"/>
        <v>2580881.9699999997</v>
      </c>
      <c r="N39" s="381">
        <f t="shared" si="6"/>
        <v>0</v>
      </c>
      <c r="O39" s="458"/>
      <c r="P39" s="458"/>
      <c r="Q39" s="470"/>
    </row>
    <row r="40" spans="1:17" ht="15">
      <c r="A40" s="196"/>
      <c r="B40" s="199"/>
      <c r="C40" s="199"/>
      <c r="D40" s="199"/>
      <c r="E40" s="199"/>
      <c r="F40" s="200"/>
      <c r="G40" s="225" t="s">
        <v>124</v>
      </c>
      <c r="H40" s="203" t="s">
        <v>246</v>
      </c>
      <c r="I40" s="213"/>
      <c r="J40" s="218">
        <f t="shared" si="6"/>
        <v>0</v>
      </c>
      <c r="K40" s="218">
        <f t="shared" si="6"/>
        <v>0</v>
      </c>
      <c r="L40" s="247">
        <f>L41+L42</f>
        <v>2580881.9699999997</v>
      </c>
      <c r="M40" s="247">
        <f>M41+M42</f>
        <v>2580881.9699999997</v>
      </c>
      <c r="N40" s="401">
        <f>N41+N42</f>
        <v>0</v>
      </c>
      <c r="Q40" s="487"/>
    </row>
    <row r="41" spans="1:17" ht="20.25">
      <c r="A41" s="196"/>
      <c r="B41" s="199"/>
      <c r="C41" s="199"/>
      <c r="D41" s="199"/>
      <c r="E41" s="199"/>
      <c r="F41" s="200"/>
      <c r="G41" s="225" t="s">
        <v>185</v>
      </c>
      <c r="H41" s="203"/>
      <c r="I41" s="213">
        <v>200</v>
      </c>
      <c r="J41" s="218">
        <v>0</v>
      </c>
      <c r="K41" s="221">
        <v>0</v>
      </c>
      <c r="L41" s="247">
        <v>2577059.57</v>
      </c>
      <c r="M41" s="247">
        <f>L41+K41</f>
        <v>2577059.57</v>
      </c>
      <c r="N41" s="401"/>
      <c r="Q41" s="454"/>
    </row>
    <row r="42" spans="1:14" ht="15">
      <c r="A42" s="196"/>
      <c r="B42" s="199"/>
      <c r="C42" s="199"/>
      <c r="D42" s="199"/>
      <c r="E42" s="199"/>
      <c r="F42" s="200"/>
      <c r="G42" s="225" t="s">
        <v>181</v>
      </c>
      <c r="H42" s="203"/>
      <c r="I42" s="213">
        <v>800</v>
      </c>
      <c r="J42" s="218"/>
      <c r="K42" s="221"/>
      <c r="L42" s="247">
        <v>3822.4</v>
      </c>
      <c r="M42" s="247">
        <f>L42</f>
        <v>3822.4</v>
      </c>
      <c r="N42" s="401"/>
    </row>
    <row r="43" spans="1:14" ht="15">
      <c r="A43" s="196"/>
      <c r="B43" s="199"/>
      <c r="C43" s="199"/>
      <c r="D43" s="199"/>
      <c r="E43" s="199"/>
      <c r="F43" s="200"/>
      <c r="G43" s="287" t="s">
        <v>247</v>
      </c>
      <c r="H43" s="283" t="s">
        <v>248</v>
      </c>
      <c r="I43" s="284"/>
      <c r="J43" s="285">
        <f>J44+J46+J48+J50+J52</f>
        <v>1382050.81</v>
      </c>
      <c r="K43" s="285">
        <f>K44+K46+K48+K50+K52</f>
        <v>682127.67</v>
      </c>
      <c r="L43" s="285">
        <f>L44+L46+L48+L50+L52</f>
        <v>6216933.42</v>
      </c>
      <c r="M43" s="285">
        <f>M44+M46+M48+M50+M52</f>
        <v>8281111.9</v>
      </c>
      <c r="N43" s="285">
        <f>N44+N46+N48+N50+N52</f>
        <v>0</v>
      </c>
    </row>
    <row r="44" spans="1:14" ht="48.75" customHeight="1">
      <c r="A44" s="196"/>
      <c r="B44" s="199"/>
      <c r="C44" s="199"/>
      <c r="D44" s="199"/>
      <c r="E44" s="199"/>
      <c r="F44" s="200"/>
      <c r="G44" s="278" t="s">
        <v>387</v>
      </c>
      <c r="H44" s="203" t="s">
        <v>388</v>
      </c>
      <c r="I44" s="276"/>
      <c r="J44" s="229"/>
      <c r="K44" s="229"/>
      <c r="L44" s="383">
        <f>L45</f>
        <v>124224</v>
      </c>
      <c r="M44" s="383">
        <f>M45</f>
        <v>124224</v>
      </c>
      <c r="N44" s="383">
        <f>N45</f>
        <v>0</v>
      </c>
    </row>
    <row r="45" spans="1:14" ht="29.25" customHeight="1">
      <c r="A45" s="196"/>
      <c r="B45" s="199"/>
      <c r="C45" s="199"/>
      <c r="D45" s="199"/>
      <c r="E45" s="199"/>
      <c r="F45" s="200"/>
      <c r="G45" s="225" t="s">
        <v>185</v>
      </c>
      <c r="H45" s="203"/>
      <c r="I45" s="213">
        <v>200</v>
      </c>
      <c r="J45" s="229"/>
      <c r="K45" s="229"/>
      <c r="L45" s="383">
        <v>124224</v>
      </c>
      <c r="M45" s="383">
        <f>L45</f>
        <v>124224</v>
      </c>
      <c r="N45" s="383"/>
    </row>
    <row r="46" spans="1:14" ht="15">
      <c r="A46" s="196"/>
      <c r="B46" s="199"/>
      <c r="C46" s="199"/>
      <c r="D46" s="199"/>
      <c r="E46" s="199"/>
      <c r="F46" s="200"/>
      <c r="G46" s="225" t="s">
        <v>209</v>
      </c>
      <c r="H46" s="203" t="s">
        <v>249</v>
      </c>
      <c r="I46" s="213"/>
      <c r="J46" s="218">
        <f>J47</f>
        <v>0</v>
      </c>
      <c r="K46" s="218">
        <f>K47</f>
        <v>0</v>
      </c>
      <c r="L46" s="247">
        <f>L47</f>
        <v>5252282</v>
      </c>
      <c r="M46" s="247">
        <f>L46+K46</f>
        <v>5252282</v>
      </c>
      <c r="N46" s="401">
        <f>N47</f>
        <v>0</v>
      </c>
    </row>
    <row r="47" spans="1:14" ht="27" customHeight="1">
      <c r="A47" s="196"/>
      <c r="B47" s="199"/>
      <c r="C47" s="199"/>
      <c r="D47" s="199"/>
      <c r="E47" s="199"/>
      <c r="F47" s="200"/>
      <c r="G47" s="225" t="s">
        <v>185</v>
      </c>
      <c r="H47" s="203"/>
      <c r="I47" s="213">
        <v>200</v>
      </c>
      <c r="J47" s="218">
        <v>0</v>
      </c>
      <c r="K47" s="221">
        <v>0</v>
      </c>
      <c r="L47" s="247">
        <v>5252282</v>
      </c>
      <c r="M47" s="247">
        <v>5252282.5</v>
      </c>
      <c r="N47" s="401">
        <v>0</v>
      </c>
    </row>
    <row r="48" spans="1:14" ht="27" customHeight="1">
      <c r="A48" s="196"/>
      <c r="B48" s="199"/>
      <c r="C48" s="199"/>
      <c r="D48" s="199"/>
      <c r="E48" s="199"/>
      <c r="F48" s="200"/>
      <c r="G48" s="225" t="s">
        <v>380</v>
      </c>
      <c r="H48" s="203" t="s">
        <v>381</v>
      </c>
      <c r="I48" s="213"/>
      <c r="J48" s="218"/>
      <c r="K48" s="221">
        <f>K49</f>
        <v>117628</v>
      </c>
      <c r="L48" s="247"/>
      <c r="M48" s="247">
        <f>M49</f>
        <v>117628</v>
      </c>
      <c r="N48" s="401">
        <f>N49</f>
        <v>0</v>
      </c>
    </row>
    <row r="49" spans="1:14" ht="25.5" customHeight="1">
      <c r="A49" s="196"/>
      <c r="B49" s="199"/>
      <c r="C49" s="199"/>
      <c r="D49" s="199"/>
      <c r="E49" s="199"/>
      <c r="F49" s="200"/>
      <c r="G49" s="225" t="s">
        <v>185</v>
      </c>
      <c r="H49" s="203"/>
      <c r="I49" s="213">
        <v>200</v>
      </c>
      <c r="J49" s="218"/>
      <c r="K49" s="221">
        <v>117628</v>
      </c>
      <c r="L49" s="247"/>
      <c r="M49" s="247">
        <f>K49</f>
        <v>117628</v>
      </c>
      <c r="N49" s="401"/>
    </row>
    <row r="50" spans="1:14" ht="28.5" customHeight="1">
      <c r="A50" s="196"/>
      <c r="B50" s="199"/>
      <c r="C50" s="199"/>
      <c r="D50" s="199"/>
      <c r="E50" s="199"/>
      <c r="F50" s="200"/>
      <c r="G50" s="225" t="s">
        <v>382</v>
      </c>
      <c r="H50" s="203" t="s">
        <v>383</v>
      </c>
      <c r="I50" s="213"/>
      <c r="J50" s="218"/>
      <c r="K50" s="221"/>
      <c r="L50" s="247">
        <f>L51</f>
        <v>6191.5</v>
      </c>
      <c r="M50" s="247">
        <f>M51</f>
        <v>6191.5</v>
      </c>
      <c r="N50" s="401">
        <f>N51</f>
        <v>0</v>
      </c>
    </row>
    <row r="51" spans="1:14" ht="25.5" customHeight="1">
      <c r="A51" s="196"/>
      <c r="B51" s="199"/>
      <c r="C51" s="199"/>
      <c r="D51" s="199"/>
      <c r="E51" s="199"/>
      <c r="F51" s="200"/>
      <c r="G51" s="225" t="s">
        <v>185</v>
      </c>
      <c r="H51" s="203"/>
      <c r="I51" s="213">
        <v>200</v>
      </c>
      <c r="J51" s="218"/>
      <c r="K51" s="221"/>
      <c r="L51" s="247">
        <v>6191.5</v>
      </c>
      <c r="M51" s="247">
        <f>L51</f>
        <v>6191.5</v>
      </c>
      <c r="N51" s="401"/>
    </row>
    <row r="52" spans="1:14" ht="25.5" customHeight="1">
      <c r="A52" s="196"/>
      <c r="B52" s="199"/>
      <c r="C52" s="199"/>
      <c r="D52" s="199"/>
      <c r="E52" s="199"/>
      <c r="F52" s="200"/>
      <c r="G52" s="225" t="s">
        <v>394</v>
      </c>
      <c r="H52" s="203" t="s">
        <v>395</v>
      </c>
      <c r="I52" s="213"/>
      <c r="J52" s="218">
        <f>J53</f>
        <v>1382050.81</v>
      </c>
      <c r="K52" s="218">
        <f>K53</f>
        <v>564499.67</v>
      </c>
      <c r="L52" s="218">
        <f>L53</f>
        <v>834235.92</v>
      </c>
      <c r="M52" s="218">
        <f>M53</f>
        <v>2780786.4</v>
      </c>
      <c r="N52" s="218"/>
    </row>
    <row r="53" spans="1:14" ht="25.5" customHeight="1">
      <c r="A53" s="196"/>
      <c r="B53" s="199"/>
      <c r="C53" s="199"/>
      <c r="D53" s="199"/>
      <c r="E53" s="199"/>
      <c r="F53" s="200"/>
      <c r="G53" s="225" t="s">
        <v>185</v>
      </c>
      <c r="H53" s="203"/>
      <c r="I53" s="213">
        <v>200</v>
      </c>
      <c r="J53" s="218">
        <v>1382050.81</v>
      </c>
      <c r="K53" s="221">
        <v>564499.67</v>
      </c>
      <c r="L53" s="247">
        <v>834235.92</v>
      </c>
      <c r="M53" s="247">
        <f>J53+K53+L53</f>
        <v>2780786.4</v>
      </c>
      <c r="N53" s="401"/>
    </row>
    <row r="54" spans="1:14" ht="24" customHeight="1">
      <c r="A54" s="196"/>
      <c r="B54" s="199"/>
      <c r="C54" s="199"/>
      <c r="D54" s="199"/>
      <c r="E54" s="199"/>
      <c r="F54" s="200"/>
      <c r="G54" s="287" t="s">
        <v>250</v>
      </c>
      <c r="H54" s="283" t="s">
        <v>251</v>
      </c>
      <c r="I54" s="284"/>
      <c r="J54" s="285">
        <f>J55</f>
        <v>0</v>
      </c>
      <c r="K54" s="285">
        <f>K55</f>
        <v>0</v>
      </c>
      <c r="L54" s="381">
        <f>L56+L57+L58</f>
        <v>11651766.899999999</v>
      </c>
      <c r="M54" s="381">
        <f>M55</f>
        <v>11651766.899999999</v>
      </c>
      <c r="N54" s="381">
        <f>N55</f>
        <v>0</v>
      </c>
    </row>
    <row r="55" spans="1:14" ht="29.25" customHeight="1">
      <c r="A55" s="196"/>
      <c r="B55" s="199"/>
      <c r="C55" s="199"/>
      <c r="D55" s="199"/>
      <c r="E55" s="199"/>
      <c r="F55" s="200"/>
      <c r="G55" s="225" t="s">
        <v>213</v>
      </c>
      <c r="H55" s="203" t="s">
        <v>252</v>
      </c>
      <c r="I55" s="213"/>
      <c r="J55" s="218">
        <f>J56+J57+J58</f>
        <v>0</v>
      </c>
      <c r="K55" s="218">
        <f>K56+K57+K58</f>
        <v>0</v>
      </c>
      <c r="L55" s="247">
        <f>L56+L57+L58</f>
        <v>11651766.899999999</v>
      </c>
      <c r="M55" s="247">
        <f>M56+M57+M58</f>
        <v>11651766.899999999</v>
      </c>
      <c r="N55" s="401">
        <f>N56+N57</f>
        <v>0</v>
      </c>
    </row>
    <row r="56" spans="1:14" ht="50.25" customHeight="1">
      <c r="A56" s="196"/>
      <c r="B56" s="199"/>
      <c r="C56" s="199"/>
      <c r="D56" s="199"/>
      <c r="E56" s="199"/>
      <c r="F56" s="200"/>
      <c r="G56" s="225" t="s">
        <v>195</v>
      </c>
      <c r="H56" s="203"/>
      <c r="I56" s="213">
        <v>100</v>
      </c>
      <c r="J56" s="218">
        <v>0</v>
      </c>
      <c r="K56" s="221">
        <v>0</v>
      </c>
      <c r="L56" s="247">
        <v>9523821.53</v>
      </c>
      <c r="M56" s="247">
        <f>L56+K56</f>
        <v>9523821.53</v>
      </c>
      <c r="N56" s="401"/>
    </row>
    <row r="57" spans="1:14" ht="26.25" customHeight="1">
      <c r="A57" s="196"/>
      <c r="B57" s="199"/>
      <c r="C57" s="199"/>
      <c r="D57" s="199"/>
      <c r="E57" s="199"/>
      <c r="F57" s="200"/>
      <c r="G57" s="225" t="s">
        <v>185</v>
      </c>
      <c r="H57" s="203"/>
      <c r="I57" s="213">
        <v>200</v>
      </c>
      <c r="J57" s="218">
        <v>0</v>
      </c>
      <c r="K57" s="221">
        <v>0</v>
      </c>
      <c r="L57" s="247">
        <v>2026618.37</v>
      </c>
      <c r="M57" s="247">
        <f>L57+K57</f>
        <v>2026618.37</v>
      </c>
      <c r="N57" s="401">
        <f>N58</f>
        <v>0</v>
      </c>
    </row>
    <row r="58" spans="1:14" ht="15">
      <c r="A58" s="196"/>
      <c r="B58" s="199"/>
      <c r="C58" s="199"/>
      <c r="D58" s="199"/>
      <c r="E58" s="199"/>
      <c r="F58" s="200"/>
      <c r="G58" s="225" t="s">
        <v>181</v>
      </c>
      <c r="H58" s="203"/>
      <c r="I58" s="213">
        <v>800</v>
      </c>
      <c r="J58" s="218">
        <v>0</v>
      </c>
      <c r="K58" s="221">
        <v>0</v>
      </c>
      <c r="L58" s="247">
        <v>101327</v>
      </c>
      <c r="M58" s="247">
        <f>L58+K58</f>
        <v>101327</v>
      </c>
      <c r="N58" s="401">
        <v>0</v>
      </c>
    </row>
    <row r="59" spans="1:17" s="289" customFormat="1" ht="26.25" customHeight="1">
      <c r="A59" s="288"/>
      <c r="B59" s="197"/>
      <c r="C59" s="197"/>
      <c r="D59" s="197"/>
      <c r="E59" s="197"/>
      <c r="F59" s="198"/>
      <c r="G59" s="287" t="s">
        <v>253</v>
      </c>
      <c r="H59" s="283" t="s">
        <v>254</v>
      </c>
      <c r="I59" s="284"/>
      <c r="J59" s="285">
        <f>J63</f>
        <v>0</v>
      </c>
      <c r="K59" s="285">
        <f>K63</f>
        <v>0</v>
      </c>
      <c r="L59" s="381">
        <f>L60+L63+L66</f>
        <v>1418196.3900000001</v>
      </c>
      <c r="M59" s="381">
        <f>M60+M63+M66</f>
        <v>1418196.3900000001</v>
      </c>
      <c r="N59" s="381">
        <f>N60+N63</f>
        <v>0</v>
      </c>
      <c r="O59" s="458"/>
      <c r="P59" s="458"/>
      <c r="Q59" s="470"/>
    </row>
    <row r="60" spans="1:17" s="289" customFormat="1" ht="30" customHeight="1">
      <c r="A60" s="288"/>
      <c r="B60" s="197"/>
      <c r="C60" s="197"/>
      <c r="D60" s="197"/>
      <c r="E60" s="197"/>
      <c r="F60" s="198"/>
      <c r="G60" s="278" t="s">
        <v>327</v>
      </c>
      <c r="H60" s="275" t="s">
        <v>290</v>
      </c>
      <c r="I60" s="276"/>
      <c r="J60" s="229"/>
      <c r="K60" s="229"/>
      <c r="L60" s="247">
        <f>L61+L62</f>
        <v>212000</v>
      </c>
      <c r="M60" s="247">
        <f>M61+M62</f>
        <v>212000</v>
      </c>
      <c r="N60" s="455"/>
      <c r="O60" s="458"/>
      <c r="P60" s="458"/>
      <c r="Q60" s="470"/>
    </row>
    <row r="61" spans="1:17" s="289" customFormat="1" ht="24" customHeight="1">
      <c r="A61" s="288"/>
      <c r="B61" s="197"/>
      <c r="C61" s="197"/>
      <c r="D61" s="197"/>
      <c r="E61" s="197"/>
      <c r="F61" s="198"/>
      <c r="G61" s="225" t="s">
        <v>185</v>
      </c>
      <c r="H61" s="203"/>
      <c r="I61" s="213">
        <v>200</v>
      </c>
      <c r="J61" s="229"/>
      <c r="K61" s="229"/>
      <c r="L61" s="247">
        <v>117000</v>
      </c>
      <c r="M61" s="247">
        <v>117000</v>
      </c>
      <c r="N61" s="455"/>
      <c r="O61" s="458"/>
      <c r="P61" s="458"/>
      <c r="Q61" s="470"/>
    </row>
    <row r="62" spans="1:17" s="289" customFormat="1" ht="24" customHeight="1">
      <c r="A62" s="288"/>
      <c r="B62" s="197"/>
      <c r="C62" s="197"/>
      <c r="D62" s="197"/>
      <c r="E62" s="197"/>
      <c r="F62" s="198"/>
      <c r="G62" s="225" t="s">
        <v>364</v>
      </c>
      <c r="H62" s="203"/>
      <c r="I62" s="213">
        <v>400</v>
      </c>
      <c r="J62" s="229"/>
      <c r="K62" s="229"/>
      <c r="L62" s="247">
        <v>95000</v>
      </c>
      <c r="M62" s="247">
        <f>L62</f>
        <v>95000</v>
      </c>
      <c r="N62" s="455"/>
      <c r="O62" s="458"/>
      <c r="P62" s="458"/>
      <c r="Q62" s="470"/>
    </row>
    <row r="63" spans="1:14" ht="27.75" customHeight="1">
      <c r="A63" s="196"/>
      <c r="B63" s="199"/>
      <c r="C63" s="199"/>
      <c r="D63" s="199"/>
      <c r="E63" s="199"/>
      <c r="F63" s="200"/>
      <c r="G63" s="225" t="s">
        <v>226</v>
      </c>
      <c r="H63" s="203" t="s">
        <v>255</v>
      </c>
      <c r="I63" s="213"/>
      <c r="J63" s="218">
        <f>J64</f>
        <v>0</v>
      </c>
      <c r="K63" s="218">
        <f>K64</f>
        <v>0</v>
      </c>
      <c r="L63" s="247">
        <f>L64+L65</f>
        <v>1106196.3900000001</v>
      </c>
      <c r="M63" s="247">
        <f>M64+M65</f>
        <v>1106196.3900000001</v>
      </c>
      <c r="N63" s="401">
        <f>N64+N65</f>
        <v>0</v>
      </c>
    </row>
    <row r="64" spans="1:14" ht="26.25" customHeight="1">
      <c r="A64" s="196"/>
      <c r="B64" s="199"/>
      <c r="C64" s="199"/>
      <c r="D64" s="199"/>
      <c r="E64" s="199"/>
      <c r="F64" s="200"/>
      <c r="G64" s="225" t="s">
        <v>185</v>
      </c>
      <c r="H64" s="203"/>
      <c r="I64" s="213">
        <v>200</v>
      </c>
      <c r="J64" s="218">
        <v>0</v>
      </c>
      <c r="K64" s="221">
        <v>0</v>
      </c>
      <c r="L64" s="247">
        <v>431522.39</v>
      </c>
      <c r="M64" s="247">
        <f>L64</f>
        <v>431522.39</v>
      </c>
      <c r="N64" s="401"/>
    </row>
    <row r="65" spans="1:14" ht="15">
      <c r="A65" s="196"/>
      <c r="B65" s="201"/>
      <c r="C65" s="201"/>
      <c r="D65" s="201"/>
      <c r="E65" s="201"/>
      <c r="F65" s="202"/>
      <c r="G65" s="225" t="s">
        <v>181</v>
      </c>
      <c r="H65" s="203"/>
      <c r="I65" s="213">
        <v>800</v>
      </c>
      <c r="J65" s="218"/>
      <c r="K65" s="221"/>
      <c r="L65" s="247">
        <v>674674</v>
      </c>
      <c r="M65" s="247">
        <f>L65</f>
        <v>674674</v>
      </c>
      <c r="N65" s="401"/>
    </row>
    <row r="66" spans="1:14" ht="48" customHeight="1">
      <c r="A66" s="196"/>
      <c r="B66" s="201"/>
      <c r="C66" s="201"/>
      <c r="D66" s="201"/>
      <c r="E66" s="201"/>
      <c r="F66" s="202"/>
      <c r="G66" s="225" t="s">
        <v>397</v>
      </c>
      <c r="H66" s="203" t="s">
        <v>398</v>
      </c>
      <c r="I66" s="213"/>
      <c r="J66" s="218"/>
      <c r="K66" s="221"/>
      <c r="L66" s="247">
        <f>L67</f>
        <v>100000</v>
      </c>
      <c r="M66" s="247">
        <f>M67</f>
        <v>100000</v>
      </c>
      <c r="N66" s="401"/>
    </row>
    <row r="67" spans="1:14" ht="23.25" customHeight="1">
      <c r="A67" s="196"/>
      <c r="B67" s="201"/>
      <c r="C67" s="201"/>
      <c r="D67" s="201"/>
      <c r="E67" s="201"/>
      <c r="F67" s="202"/>
      <c r="G67" s="225" t="s">
        <v>185</v>
      </c>
      <c r="H67" s="203"/>
      <c r="I67" s="213">
        <v>200</v>
      </c>
      <c r="J67" s="218"/>
      <c r="K67" s="221"/>
      <c r="L67" s="247">
        <v>100000</v>
      </c>
      <c r="M67" s="247">
        <v>100000</v>
      </c>
      <c r="N67" s="401"/>
    </row>
    <row r="68" spans="1:14" ht="19.5" customHeight="1">
      <c r="A68" s="196"/>
      <c r="B68" s="201"/>
      <c r="C68" s="201"/>
      <c r="D68" s="201"/>
      <c r="E68" s="201"/>
      <c r="F68" s="202"/>
      <c r="G68" s="287" t="s">
        <v>373</v>
      </c>
      <c r="H68" s="283" t="s">
        <v>372</v>
      </c>
      <c r="I68" s="284"/>
      <c r="J68" s="285">
        <f>J72</f>
        <v>0</v>
      </c>
      <c r="K68" s="285"/>
      <c r="L68" s="285">
        <f aca="true" t="shared" si="7" ref="L68:N69">L69</f>
        <v>2826370.29</v>
      </c>
      <c r="M68" s="285">
        <f t="shared" si="7"/>
        <v>2826370.29</v>
      </c>
      <c r="N68" s="285">
        <f t="shared" si="7"/>
        <v>0</v>
      </c>
    </row>
    <row r="69" spans="1:14" ht="28.5" customHeight="1">
      <c r="A69" s="196"/>
      <c r="B69" s="201"/>
      <c r="C69" s="201"/>
      <c r="D69" s="201"/>
      <c r="E69" s="201"/>
      <c r="F69" s="202"/>
      <c r="G69" s="225" t="s">
        <v>319</v>
      </c>
      <c r="H69" s="203" t="s">
        <v>341</v>
      </c>
      <c r="I69" s="213" t="s">
        <v>179</v>
      </c>
      <c r="J69" s="218"/>
      <c r="K69" s="221"/>
      <c r="L69" s="247">
        <f t="shared" si="7"/>
        <v>2826370.29</v>
      </c>
      <c r="M69" s="247">
        <f t="shared" si="7"/>
        <v>2826370.29</v>
      </c>
      <c r="N69" s="401">
        <f t="shared" si="7"/>
        <v>0</v>
      </c>
    </row>
    <row r="70" spans="1:14" ht="15">
      <c r="A70" s="196"/>
      <c r="B70" s="201"/>
      <c r="C70" s="201"/>
      <c r="D70" s="201"/>
      <c r="E70" s="201"/>
      <c r="F70" s="202"/>
      <c r="G70" s="225" t="s">
        <v>152</v>
      </c>
      <c r="H70" s="203" t="s">
        <v>179</v>
      </c>
      <c r="I70" s="213">
        <v>500</v>
      </c>
      <c r="J70" s="218"/>
      <c r="K70" s="221"/>
      <c r="L70" s="247">
        <v>2826370.29</v>
      </c>
      <c r="M70" s="247">
        <f>L70</f>
        <v>2826370.29</v>
      </c>
      <c r="N70" s="401"/>
    </row>
    <row r="71" spans="1:14" ht="15">
      <c r="A71" s="196"/>
      <c r="B71" s="201"/>
      <c r="C71" s="201"/>
      <c r="D71" s="201"/>
      <c r="E71" s="201"/>
      <c r="F71" s="202"/>
      <c r="G71" s="287" t="s">
        <v>374</v>
      </c>
      <c r="H71" s="283" t="s">
        <v>376</v>
      </c>
      <c r="I71" s="284"/>
      <c r="J71" s="284"/>
      <c r="K71" s="381">
        <f>K72</f>
        <v>665000</v>
      </c>
      <c r="L71" s="381">
        <f>L74</f>
        <v>71843</v>
      </c>
      <c r="M71" s="381">
        <f>M72+M74</f>
        <v>736843</v>
      </c>
      <c r="N71" s="381">
        <f>N72+N74</f>
        <v>0</v>
      </c>
    </row>
    <row r="72" spans="1:14" ht="36.75" customHeight="1">
      <c r="A72" s="196"/>
      <c r="B72" s="201"/>
      <c r="C72" s="201"/>
      <c r="D72" s="201"/>
      <c r="E72" s="201"/>
      <c r="F72" s="202"/>
      <c r="G72" s="225" t="s">
        <v>375</v>
      </c>
      <c r="H72" s="203" t="s">
        <v>377</v>
      </c>
      <c r="I72" s="213"/>
      <c r="J72" s="218"/>
      <c r="K72" s="221">
        <f>K73</f>
        <v>665000</v>
      </c>
      <c r="L72" s="247"/>
      <c r="M72" s="247">
        <f>M73</f>
        <v>665000</v>
      </c>
      <c r="N72" s="401">
        <f>N73</f>
        <v>0</v>
      </c>
    </row>
    <row r="73" spans="1:14" ht="20.25">
      <c r="A73" s="196"/>
      <c r="B73" s="201"/>
      <c r="C73" s="201"/>
      <c r="D73" s="201"/>
      <c r="E73" s="201"/>
      <c r="F73" s="202"/>
      <c r="G73" s="225" t="s">
        <v>185</v>
      </c>
      <c r="H73" s="203"/>
      <c r="I73" s="213">
        <v>200</v>
      </c>
      <c r="J73" s="218"/>
      <c r="K73" s="221">
        <v>665000</v>
      </c>
      <c r="L73" s="247"/>
      <c r="M73" s="247">
        <f>K73+L73</f>
        <v>665000</v>
      </c>
      <c r="N73" s="401"/>
    </row>
    <row r="74" spans="1:14" ht="47.25" customHeight="1">
      <c r="A74" s="196"/>
      <c r="B74" s="201"/>
      <c r="C74" s="201"/>
      <c r="D74" s="201"/>
      <c r="E74" s="201"/>
      <c r="F74" s="202"/>
      <c r="G74" s="225" t="s">
        <v>379</v>
      </c>
      <c r="H74" s="203" t="s">
        <v>378</v>
      </c>
      <c r="I74" s="213"/>
      <c r="J74" s="218"/>
      <c r="K74" s="221"/>
      <c r="L74" s="247">
        <f>L75</f>
        <v>71843</v>
      </c>
      <c r="M74" s="247">
        <f>L74</f>
        <v>71843</v>
      </c>
      <c r="N74" s="401">
        <f>N75</f>
        <v>0</v>
      </c>
    </row>
    <row r="75" spans="1:14" ht="27" customHeight="1">
      <c r="A75" s="196"/>
      <c r="B75" s="201"/>
      <c r="C75" s="201"/>
      <c r="D75" s="201"/>
      <c r="E75" s="201"/>
      <c r="F75" s="202"/>
      <c r="G75" s="225" t="s">
        <v>185</v>
      </c>
      <c r="H75" s="203"/>
      <c r="I75" s="213">
        <v>200</v>
      </c>
      <c r="J75" s="218"/>
      <c r="K75" s="221"/>
      <c r="L75" s="247">
        <v>71843</v>
      </c>
      <c r="M75" s="247">
        <f>L75</f>
        <v>71843</v>
      </c>
      <c r="N75" s="401"/>
    </row>
    <row r="76" spans="1:14" ht="29.25" customHeight="1">
      <c r="A76" s="196"/>
      <c r="B76" s="201"/>
      <c r="C76" s="201"/>
      <c r="D76" s="201"/>
      <c r="E76" s="201"/>
      <c r="F76" s="202"/>
      <c r="G76" s="224" t="s">
        <v>347</v>
      </c>
      <c r="H76" s="224" t="s">
        <v>342</v>
      </c>
      <c r="I76" s="224"/>
      <c r="J76" s="224"/>
      <c r="K76" s="224"/>
      <c r="L76" s="444">
        <f aca="true" t="shared" si="8" ref="L76:N78">L77</f>
        <v>324548.32</v>
      </c>
      <c r="M76" s="444">
        <f t="shared" si="8"/>
        <v>324548.32</v>
      </c>
      <c r="N76" s="444">
        <f t="shared" si="8"/>
        <v>0</v>
      </c>
    </row>
    <row r="77" spans="1:14" ht="31.5" customHeight="1">
      <c r="A77" s="196"/>
      <c r="B77" s="201"/>
      <c r="C77" s="201"/>
      <c r="D77" s="201"/>
      <c r="E77" s="201"/>
      <c r="F77" s="202"/>
      <c r="G77" s="437" t="s">
        <v>343</v>
      </c>
      <c r="H77" s="438" t="s">
        <v>344</v>
      </c>
      <c r="I77" s="439"/>
      <c r="J77" s="440"/>
      <c r="K77" s="441"/>
      <c r="L77" s="442">
        <f t="shared" si="8"/>
        <v>324548.32</v>
      </c>
      <c r="M77" s="442">
        <f t="shared" si="8"/>
        <v>324548.32</v>
      </c>
      <c r="N77" s="442">
        <f t="shared" si="8"/>
        <v>0</v>
      </c>
    </row>
    <row r="78" spans="1:14" ht="26.25" customHeight="1">
      <c r="A78" s="196"/>
      <c r="B78" s="201"/>
      <c r="C78" s="201"/>
      <c r="D78" s="201"/>
      <c r="E78" s="201"/>
      <c r="F78" s="202"/>
      <c r="G78" s="443" t="s">
        <v>345</v>
      </c>
      <c r="H78" s="203" t="s">
        <v>346</v>
      </c>
      <c r="I78" s="213"/>
      <c r="J78" s="218"/>
      <c r="K78" s="221"/>
      <c r="L78" s="247">
        <f t="shared" si="8"/>
        <v>324548.32</v>
      </c>
      <c r="M78" s="247">
        <f t="shared" si="8"/>
        <v>324548.32</v>
      </c>
      <c r="N78" s="401">
        <f>N79</f>
        <v>0</v>
      </c>
    </row>
    <row r="79" spans="1:14" ht="24" customHeight="1">
      <c r="A79" s="196"/>
      <c r="B79" s="201"/>
      <c r="C79" s="201"/>
      <c r="D79" s="201"/>
      <c r="E79" s="201"/>
      <c r="F79" s="202"/>
      <c r="G79" s="225" t="s">
        <v>185</v>
      </c>
      <c r="H79" s="203"/>
      <c r="I79" s="213">
        <v>200</v>
      </c>
      <c r="J79" s="218"/>
      <c r="K79" s="221"/>
      <c r="L79" s="247">
        <v>324548.32</v>
      </c>
      <c r="M79" s="247">
        <f>L79</f>
        <v>324548.32</v>
      </c>
      <c r="N79" s="401"/>
    </row>
    <row r="80" spans="1:14" ht="26.25" customHeight="1">
      <c r="A80" s="196"/>
      <c r="B80" s="513" t="s">
        <v>189</v>
      </c>
      <c r="C80" s="513"/>
      <c r="D80" s="513"/>
      <c r="E80" s="513"/>
      <c r="F80" s="514"/>
      <c r="G80" s="226" t="s">
        <v>210</v>
      </c>
      <c r="H80" s="206" t="s">
        <v>256</v>
      </c>
      <c r="I80" s="211" t="s">
        <v>179</v>
      </c>
      <c r="J80" s="216">
        <f aca="true" t="shared" si="9" ref="J80:L83">J81</f>
        <v>0</v>
      </c>
      <c r="K80" s="216">
        <f t="shared" si="9"/>
        <v>4268780</v>
      </c>
      <c r="L80" s="379">
        <f t="shared" si="9"/>
        <v>8263673.75</v>
      </c>
      <c r="M80" s="379">
        <f>K80+L80</f>
        <v>12532453.75</v>
      </c>
      <c r="N80" s="379">
        <f>N81</f>
        <v>0</v>
      </c>
    </row>
    <row r="81" spans="1:14" ht="47.25" customHeight="1">
      <c r="A81" s="196"/>
      <c r="B81" s="515" t="s">
        <v>190</v>
      </c>
      <c r="C81" s="515"/>
      <c r="D81" s="515"/>
      <c r="E81" s="515"/>
      <c r="F81" s="516"/>
      <c r="G81" s="224" t="s">
        <v>257</v>
      </c>
      <c r="H81" s="207" t="s">
        <v>258</v>
      </c>
      <c r="I81" s="212" t="s">
        <v>179</v>
      </c>
      <c r="J81" s="217">
        <f t="shared" si="9"/>
        <v>0</v>
      </c>
      <c r="K81" s="217">
        <f t="shared" si="9"/>
        <v>4268780</v>
      </c>
      <c r="L81" s="380">
        <f t="shared" si="9"/>
        <v>8263673.75</v>
      </c>
      <c r="M81" s="380">
        <f>M82</f>
        <v>12532453.75</v>
      </c>
      <c r="N81" s="380">
        <f>N82</f>
        <v>0</v>
      </c>
    </row>
    <row r="82" spans="1:14" ht="41.25" customHeight="1">
      <c r="A82" s="196"/>
      <c r="B82" s="269"/>
      <c r="C82" s="269"/>
      <c r="D82" s="269"/>
      <c r="E82" s="269"/>
      <c r="F82" s="270"/>
      <c r="G82" s="292" t="s">
        <v>259</v>
      </c>
      <c r="H82" s="280" t="s">
        <v>260</v>
      </c>
      <c r="I82" s="281"/>
      <c r="J82" s="282">
        <f t="shared" si="9"/>
        <v>0</v>
      </c>
      <c r="K82" s="282">
        <f>K89+K83</f>
        <v>4268780</v>
      </c>
      <c r="L82" s="384">
        <f>L83+L85+L87</f>
        <v>8263673.75</v>
      </c>
      <c r="M82" s="384">
        <f>M83+M85+M87+M89</f>
        <v>12532453.75</v>
      </c>
      <c r="N82" s="384">
        <f>N83+N85+N87+N89</f>
        <v>0</v>
      </c>
    </row>
    <row r="83" spans="1:14" ht="45" customHeight="1">
      <c r="A83" s="196"/>
      <c r="B83" s="519" t="s">
        <v>191</v>
      </c>
      <c r="C83" s="519"/>
      <c r="D83" s="519"/>
      <c r="E83" s="519"/>
      <c r="F83" s="520"/>
      <c r="G83" s="225" t="s">
        <v>261</v>
      </c>
      <c r="H83" s="203" t="s">
        <v>262</v>
      </c>
      <c r="I83" s="213" t="s">
        <v>179</v>
      </c>
      <c r="J83" s="218">
        <f t="shared" si="9"/>
        <v>0</v>
      </c>
      <c r="K83" s="218">
        <f t="shared" si="9"/>
        <v>0</v>
      </c>
      <c r="L83" s="247">
        <f>L84</f>
        <v>6416017.92</v>
      </c>
      <c r="M83" s="247">
        <f>J83+K83+L83</f>
        <v>6416017.92</v>
      </c>
      <c r="N83" s="401">
        <f>N84</f>
        <v>0</v>
      </c>
    </row>
    <row r="84" spans="1:14" ht="24" customHeight="1">
      <c r="A84" s="196"/>
      <c r="B84" s="201"/>
      <c r="C84" s="201"/>
      <c r="D84" s="201"/>
      <c r="E84" s="201"/>
      <c r="F84" s="202"/>
      <c r="G84" s="225" t="s">
        <v>185</v>
      </c>
      <c r="H84" s="203"/>
      <c r="I84" s="213">
        <v>200</v>
      </c>
      <c r="J84" s="218">
        <v>0</v>
      </c>
      <c r="K84" s="221">
        <v>0</v>
      </c>
      <c r="L84" s="386">
        <v>6416017.92</v>
      </c>
      <c r="M84" s="247">
        <f>L84+K84</f>
        <v>6416017.92</v>
      </c>
      <c r="N84" s="401"/>
    </row>
    <row r="85" spans="1:14" ht="24" customHeight="1">
      <c r="A85" s="196"/>
      <c r="B85" s="201"/>
      <c r="C85" s="201"/>
      <c r="D85" s="201"/>
      <c r="E85" s="201"/>
      <c r="F85" s="202"/>
      <c r="G85" s="225" t="s">
        <v>282</v>
      </c>
      <c r="H85" s="203" t="s">
        <v>283</v>
      </c>
      <c r="I85" s="213"/>
      <c r="J85" s="218"/>
      <c r="K85" s="221"/>
      <c r="L85" s="386">
        <f>L86</f>
        <v>1622983.2</v>
      </c>
      <c r="M85" s="247">
        <f>M86</f>
        <v>1622983.2</v>
      </c>
      <c r="N85" s="401"/>
    </row>
    <row r="86" spans="1:14" ht="24" customHeight="1">
      <c r="A86" s="196"/>
      <c r="B86" s="201"/>
      <c r="C86" s="201"/>
      <c r="D86" s="201"/>
      <c r="E86" s="201"/>
      <c r="F86" s="202"/>
      <c r="G86" s="225" t="s">
        <v>185</v>
      </c>
      <c r="H86" s="203"/>
      <c r="I86" s="213">
        <v>200</v>
      </c>
      <c r="J86" s="218"/>
      <c r="K86" s="221"/>
      <c r="L86" s="386">
        <v>1622983.2</v>
      </c>
      <c r="M86" s="247">
        <v>1622983.2</v>
      </c>
      <c r="N86" s="401"/>
    </row>
    <row r="87" spans="1:14" ht="24" customHeight="1">
      <c r="A87" s="196"/>
      <c r="B87" s="201"/>
      <c r="C87" s="201"/>
      <c r="D87" s="201"/>
      <c r="E87" s="201"/>
      <c r="F87" s="202"/>
      <c r="G87" s="225" t="s">
        <v>339</v>
      </c>
      <c r="H87" s="203" t="s">
        <v>340</v>
      </c>
      <c r="I87" s="213"/>
      <c r="J87" s="218"/>
      <c r="K87" s="221"/>
      <c r="L87" s="386">
        <f>L88</f>
        <v>224672.63</v>
      </c>
      <c r="M87" s="247">
        <f>M88</f>
        <v>224672.63</v>
      </c>
      <c r="N87" s="401">
        <f>N88</f>
        <v>0</v>
      </c>
    </row>
    <row r="88" spans="1:14" ht="24" customHeight="1">
      <c r="A88" s="196"/>
      <c r="B88" s="201"/>
      <c r="C88" s="201"/>
      <c r="D88" s="201"/>
      <c r="E88" s="201"/>
      <c r="F88" s="202"/>
      <c r="G88" s="225" t="s">
        <v>185</v>
      </c>
      <c r="H88" s="203"/>
      <c r="I88" s="213">
        <v>200</v>
      </c>
      <c r="J88" s="218"/>
      <c r="K88" s="221"/>
      <c r="L88" s="386">
        <v>224672.63</v>
      </c>
      <c r="M88" s="247">
        <f>L88</f>
        <v>224672.63</v>
      </c>
      <c r="N88" s="401"/>
    </row>
    <row r="89" spans="1:14" ht="15">
      <c r="A89" s="196"/>
      <c r="B89" s="201"/>
      <c r="C89" s="201"/>
      <c r="D89" s="201"/>
      <c r="E89" s="201"/>
      <c r="F89" s="202"/>
      <c r="G89" s="225" t="s">
        <v>282</v>
      </c>
      <c r="H89" s="203" t="s">
        <v>338</v>
      </c>
      <c r="I89" s="213"/>
      <c r="J89" s="218"/>
      <c r="K89" s="221">
        <f>K90</f>
        <v>4268780</v>
      </c>
      <c r="L89" s="386">
        <f>L90</f>
        <v>0</v>
      </c>
      <c r="M89" s="247">
        <f>K89</f>
        <v>4268780</v>
      </c>
      <c r="N89" s="401">
        <f>N90</f>
        <v>0</v>
      </c>
    </row>
    <row r="90" spans="1:14" ht="26.25" customHeight="1">
      <c r="A90" s="196"/>
      <c r="B90" s="201"/>
      <c r="C90" s="201"/>
      <c r="D90" s="201"/>
      <c r="E90" s="201"/>
      <c r="F90" s="202"/>
      <c r="G90" s="225" t="s">
        <v>185</v>
      </c>
      <c r="H90" s="203"/>
      <c r="I90" s="213">
        <v>200</v>
      </c>
      <c r="J90" s="218"/>
      <c r="K90" s="221">
        <v>4268780</v>
      </c>
      <c r="L90" s="386"/>
      <c r="M90" s="247">
        <f>K90</f>
        <v>4268780</v>
      </c>
      <c r="N90" s="401"/>
    </row>
    <row r="91" spans="1:14" ht="15">
      <c r="A91" s="196"/>
      <c r="B91" s="513" t="s">
        <v>192</v>
      </c>
      <c r="C91" s="513"/>
      <c r="D91" s="513"/>
      <c r="E91" s="513"/>
      <c r="F91" s="514"/>
      <c r="G91" s="226" t="s">
        <v>193</v>
      </c>
      <c r="H91" s="206" t="s">
        <v>263</v>
      </c>
      <c r="I91" s="211" t="s">
        <v>179</v>
      </c>
      <c r="J91" s="216">
        <f>J92+J94+J98+J102+J106+J110</f>
        <v>233531</v>
      </c>
      <c r="K91" s="216">
        <f>K92+K94+K98+K102+K106+K110</f>
        <v>0</v>
      </c>
      <c r="L91" s="216">
        <f>L92+L94+L98+L100+L102+L104+L106+L110+L108</f>
        <v>7860384.850000001</v>
      </c>
      <c r="M91" s="216">
        <f>M92+M94+M98+M100+M102+M104+M106+M110+M108</f>
        <v>8093915.850000001</v>
      </c>
      <c r="N91" s="216">
        <f>N92+N94+N98+N100+N102+N104+N106+N110+N108</f>
        <v>0</v>
      </c>
    </row>
    <row r="92" spans="1:14" ht="15">
      <c r="A92" s="196"/>
      <c r="B92" s="517" t="s">
        <v>194</v>
      </c>
      <c r="C92" s="517"/>
      <c r="D92" s="517"/>
      <c r="E92" s="517"/>
      <c r="F92" s="518"/>
      <c r="G92" s="225" t="s">
        <v>100</v>
      </c>
      <c r="H92" s="203" t="s">
        <v>264</v>
      </c>
      <c r="I92" s="213" t="s">
        <v>179</v>
      </c>
      <c r="J92" s="218">
        <f>J93</f>
        <v>0</v>
      </c>
      <c r="K92" s="218">
        <f>K93</f>
        <v>0</v>
      </c>
      <c r="L92" s="247">
        <f>L93</f>
        <v>1041792.38</v>
      </c>
      <c r="M92" s="247">
        <f>J92+K92+L92</f>
        <v>1041792.38</v>
      </c>
      <c r="N92" s="401">
        <f>N93</f>
        <v>0</v>
      </c>
    </row>
    <row r="93" spans="1:14" ht="45.75" customHeight="1">
      <c r="A93" s="196"/>
      <c r="B93" s="511">
        <v>500</v>
      </c>
      <c r="C93" s="511"/>
      <c r="D93" s="511"/>
      <c r="E93" s="511"/>
      <c r="F93" s="512"/>
      <c r="G93" s="225" t="s">
        <v>195</v>
      </c>
      <c r="H93" s="203" t="s">
        <v>179</v>
      </c>
      <c r="I93" s="213">
        <v>100</v>
      </c>
      <c r="J93" s="218">
        <v>0</v>
      </c>
      <c r="K93" s="220">
        <v>0</v>
      </c>
      <c r="L93" s="247">
        <v>1041792.38</v>
      </c>
      <c r="M93" s="247">
        <f aca="true" t="shared" si="10" ref="M93:M100">J93+K93+L93</f>
        <v>1041792.38</v>
      </c>
      <c r="N93" s="401"/>
    </row>
    <row r="94" spans="1:14" ht="15">
      <c r="A94" s="196"/>
      <c r="B94" s="519" t="s">
        <v>196</v>
      </c>
      <c r="C94" s="519"/>
      <c r="D94" s="519"/>
      <c r="E94" s="519"/>
      <c r="F94" s="520"/>
      <c r="G94" s="225" t="s">
        <v>106</v>
      </c>
      <c r="H94" s="203" t="s">
        <v>265</v>
      </c>
      <c r="I94" s="213" t="s">
        <v>179</v>
      </c>
      <c r="J94" s="218">
        <f>J95+J96</f>
        <v>0</v>
      </c>
      <c r="K94" s="221">
        <f>K95</f>
        <v>0</v>
      </c>
      <c r="L94" s="247">
        <f>L95+L96+L97</f>
        <v>6431947.470000001</v>
      </c>
      <c r="M94" s="247">
        <f>M95+M96+M97</f>
        <v>6431947.470000001</v>
      </c>
      <c r="N94" s="401">
        <f>N95+N96+N97</f>
        <v>0</v>
      </c>
    </row>
    <row r="95" spans="1:14" ht="48" customHeight="1">
      <c r="A95" s="196"/>
      <c r="B95" s="517">
        <v>100</v>
      </c>
      <c r="C95" s="517"/>
      <c r="D95" s="517"/>
      <c r="E95" s="517"/>
      <c r="F95" s="518"/>
      <c r="G95" s="225" t="s">
        <v>195</v>
      </c>
      <c r="H95" s="203" t="s">
        <v>179</v>
      </c>
      <c r="I95" s="213">
        <v>100</v>
      </c>
      <c r="J95" s="218">
        <v>0</v>
      </c>
      <c r="K95" s="221">
        <v>0</v>
      </c>
      <c r="L95" s="386">
        <v>6263368.65</v>
      </c>
      <c r="M95" s="247">
        <f t="shared" si="10"/>
        <v>6263368.65</v>
      </c>
      <c r="N95" s="401"/>
    </row>
    <row r="96" spans="1:14" ht="28.5" customHeight="1">
      <c r="A96" s="196"/>
      <c r="B96" s="201"/>
      <c r="C96" s="201"/>
      <c r="D96" s="201"/>
      <c r="E96" s="201"/>
      <c r="F96" s="202"/>
      <c r="G96" s="225" t="s">
        <v>185</v>
      </c>
      <c r="H96" s="203" t="s">
        <v>179</v>
      </c>
      <c r="I96" s="213">
        <v>200</v>
      </c>
      <c r="J96" s="218">
        <v>0</v>
      </c>
      <c r="K96" s="221">
        <v>0</v>
      </c>
      <c r="L96" s="386">
        <v>154178.82</v>
      </c>
      <c r="M96" s="247">
        <f t="shared" si="10"/>
        <v>154178.82</v>
      </c>
      <c r="N96" s="401"/>
    </row>
    <row r="97" spans="1:14" ht="15">
      <c r="A97" s="196"/>
      <c r="B97" s="201"/>
      <c r="C97" s="201"/>
      <c r="D97" s="201"/>
      <c r="E97" s="201"/>
      <c r="F97" s="202"/>
      <c r="G97" s="225" t="s">
        <v>181</v>
      </c>
      <c r="H97" s="203"/>
      <c r="I97" s="213">
        <v>800</v>
      </c>
      <c r="J97" s="218"/>
      <c r="K97" s="221"/>
      <c r="L97" s="386">
        <v>14400</v>
      </c>
      <c r="M97" s="247">
        <f>L97</f>
        <v>14400</v>
      </c>
      <c r="N97" s="401"/>
    </row>
    <row r="98" spans="1:14" ht="48" customHeight="1">
      <c r="A98" s="196"/>
      <c r="B98" s="519" t="s">
        <v>197</v>
      </c>
      <c r="C98" s="519"/>
      <c r="D98" s="519"/>
      <c r="E98" s="519"/>
      <c r="F98" s="520"/>
      <c r="G98" s="225" t="s">
        <v>211</v>
      </c>
      <c r="H98" s="203" t="s">
        <v>266</v>
      </c>
      <c r="I98" s="213" t="s">
        <v>179</v>
      </c>
      <c r="J98" s="218">
        <f>J99</f>
        <v>0</v>
      </c>
      <c r="K98" s="218">
        <f>K99</f>
        <v>0</v>
      </c>
      <c r="L98" s="247">
        <f>L99</f>
        <v>54900</v>
      </c>
      <c r="M98" s="247">
        <f>M99</f>
        <v>54900</v>
      </c>
      <c r="N98" s="401"/>
    </row>
    <row r="99" spans="1:14" ht="15">
      <c r="A99" s="196"/>
      <c r="B99" s="517">
        <v>100</v>
      </c>
      <c r="C99" s="517"/>
      <c r="D99" s="517"/>
      <c r="E99" s="517"/>
      <c r="F99" s="518"/>
      <c r="G99" s="225" t="s">
        <v>152</v>
      </c>
      <c r="H99" s="203" t="s">
        <v>179</v>
      </c>
      <c r="I99" s="213">
        <v>500</v>
      </c>
      <c r="J99" s="218"/>
      <c r="K99" s="221"/>
      <c r="L99" s="386">
        <v>54900</v>
      </c>
      <c r="M99" s="247">
        <f t="shared" si="10"/>
        <v>54900</v>
      </c>
      <c r="N99" s="401"/>
    </row>
    <row r="100" spans="1:14" ht="39.75" customHeight="1">
      <c r="A100" s="196"/>
      <c r="B100" s="201"/>
      <c r="C100" s="201"/>
      <c r="D100" s="201"/>
      <c r="E100" s="201"/>
      <c r="F100" s="202"/>
      <c r="G100" s="225" t="s">
        <v>288</v>
      </c>
      <c r="H100" s="203" t="s">
        <v>289</v>
      </c>
      <c r="I100" s="213"/>
      <c r="J100" s="218"/>
      <c r="K100" s="221"/>
      <c r="L100" s="386">
        <f>L101</f>
        <v>111760</v>
      </c>
      <c r="M100" s="247">
        <f t="shared" si="10"/>
        <v>111760</v>
      </c>
      <c r="N100" s="401"/>
    </row>
    <row r="101" spans="1:14" ht="15">
      <c r="A101" s="196"/>
      <c r="B101" s="201"/>
      <c r="C101" s="201"/>
      <c r="D101" s="201"/>
      <c r="E101" s="201"/>
      <c r="F101" s="202"/>
      <c r="G101" s="225" t="s">
        <v>152</v>
      </c>
      <c r="H101" s="203"/>
      <c r="I101" s="213">
        <v>500</v>
      </c>
      <c r="J101" s="218"/>
      <c r="K101" s="221"/>
      <c r="L101" s="386">
        <v>111760</v>
      </c>
      <c r="M101" s="247">
        <f>L101</f>
        <v>111760</v>
      </c>
      <c r="N101" s="401"/>
    </row>
    <row r="102" spans="1:14" ht="27" customHeight="1">
      <c r="A102" s="196"/>
      <c r="B102" s="519" t="s">
        <v>198</v>
      </c>
      <c r="C102" s="519"/>
      <c r="D102" s="519"/>
      <c r="E102" s="519"/>
      <c r="F102" s="520"/>
      <c r="G102" s="225" t="s">
        <v>284</v>
      </c>
      <c r="H102" s="203" t="s">
        <v>267</v>
      </c>
      <c r="I102" s="213" t="s">
        <v>179</v>
      </c>
      <c r="J102" s="218">
        <f>J103</f>
        <v>0</v>
      </c>
      <c r="K102" s="218">
        <f>K103</f>
        <v>0</v>
      </c>
      <c r="L102" s="247">
        <f>L103</f>
        <v>100000</v>
      </c>
      <c r="M102" s="247">
        <f>M103</f>
        <v>100000</v>
      </c>
      <c r="N102" s="401"/>
    </row>
    <row r="103" spans="1:14" ht="15">
      <c r="A103" s="196"/>
      <c r="B103" s="201"/>
      <c r="C103" s="201"/>
      <c r="D103" s="201"/>
      <c r="E103" s="201"/>
      <c r="F103" s="202"/>
      <c r="G103" s="225" t="s">
        <v>181</v>
      </c>
      <c r="H103" s="203"/>
      <c r="I103" s="213">
        <v>800</v>
      </c>
      <c r="J103" s="218">
        <v>0</v>
      </c>
      <c r="K103" s="221">
        <v>0</v>
      </c>
      <c r="L103" s="386">
        <v>100000</v>
      </c>
      <c r="M103" s="247">
        <f>J103+K103+L103</f>
        <v>100000</v>
      </c>
      <c r="N103" s="401"/>
    </row>
    <row r="104" spans="1:14" ht="34.5" customHeight="1">
      <c r="A104" s="196"/>
      <c r="B104" s="201"/>
      <c r="C104" s="201"/>
      <c r="D104" s="201"/>
      <c r="E104" s="201"/>
      <c r="F104" s="202"/>
      <c r="G104" s="225" t="s">
        <v>269</v>
      </c>
      <c r="H104" s="203" t="s">
        <v>270</v>
      </c>
      <c r="I104" s="213"/>
      <c r="J104" s="218"/>
      <c r="K104" s="221"/>
      <c r="L104" s="386">
        <f>L105</f>
        <v>93285</v>
      </c>
      <c r="M104" s="386">
        <f>M105</f>
        <v>93285</v>
      </c>
      <c r="N104" s="401"/>
    </row>
    <row r="105" spans="1:14" ht="15">
      <c r="A105" s="196"/>
      <c r="B105" s="201"/>
      <c r="C105" s="201"/>
      <c r="D105" s="201"/>
      <c r="E105" s="201"/>
      <c r="F105" s="202"/>
      <c r="G105" s="225" t="s">
        <v>180</v>
      </c>
      <c r="H105" s="203"/>
      <c r="I105" s="213">
        <v>300</v>
      </c>
      <c r="J105" s="218"/>
      <c r="K105" s="221"/>
      <c r="L105" s="386">
        <v>93285</v>
      </c>
      <c r="M105" s="247">
        <f>J105+K105+L105</f>
        <v>93285</v>
      </c>
      <c r="N105" s="401"/>
    </row>
    <row r="106" spans="1:14" ht="15">
      <c r="A106" s="196"/>
      <c r="B106" s="201"/>
      <c r="C106" s="201"/>
      <c r="D106" s="201"/>
      <c r="E106" s="201"/>
      <c r="F106" s="202"/>
      <c r="G106" s="225" t="s">
        <v>149</v>
      </c>
      <c r="H106" s="203" t="s">
        <v>292</v>
      </c>
      <c r="I106" s="213"/>
      <c r="J106" s="218">
        <v>0</v>
      </c>
      <c r="K106" s="221">
        <v>0</v>
      </c>
      <c r="L106" s="386">
        <f>L107</f>
        <v>15000</v>
      </c>
      <c r="M106" s="386">
        <f>M107</f>
        <v>15000</v>
      </c>
      <c r="N106" s="401"/>
    </row>
    <row r="107" spans="1:14" ht="15">
      <c r="A107" s="196"/>
      <c r="B107" s="201"/>
      <c r="C107" s="201"/>
      <c r="D107" s="201"/>
      <c r="E107" s="201"/>
      <c r="F107" s="202"/>
      <c r="G107" s="225" t="s">
        <v>180</v>
      </c>
      <c r="H107" s="203"/>
      <c r="I107" s="213">
        <v>300</v>
      </c>
      <c r="J107" s="218">
        <v>0</v>
      </c>
      <c r="K107" s="221">
        <v>0</v>
      </c>
      <c r="L107" s="386">
        <v>15000</v>
      </c>
      <c r="M107" s="247">
        <f>L107</f>
        <v>15000</v>
      </c>
      <c r="N107" s="401"/>
    </row>
    <row r="108" spans="1:14" ht="27" customHeight="1">
      <c r="A108" s="196"/>
      <c r="B108" s="201"/>
      <c r="C108" s="201"/>
      <c r="D108" s="201"/>
      <c r="E108" s="201"/>
      <c r="F108" s="202"/>
      <c r="G108" s="225" t="s">
        <v>391</v>
      </c>
      <c r="H108" s="203" t="s">
        <v>386</v>
      </c>
      <c r="I108" s="213"/>
      <c r="J108" s="218"/>
      <c r="K108" s="221"/>
      <c r="L108" s="386">
        <f>L109</f>
        <v>11700</v>
      </c>
      <c r="M108" s="247">
        <f>M109</f>
        <v>11700</v>
      </c>
      <c r="N108" s="401">
        <f>N109</f>
        <v>0</v>
      </c>
    </row>
    <row r="109" spans="1:14" ht="30" customHeight="1">
      <c r="A109" s="196"/>
      <c r="B109" s="201"/>
      <c r="C109" s="201"/>
      <c r="D109" s="201"/>
      <c r="E109" s="201"/>
      <c r="F109" s="202"/>
      <c r="G109" s="225" t="s">
        <v>185</v>
      </c>
      <c r="H109" s="203"/>
      <c r="I109" s="213">
        <v>200</v>
      </c>
      <c r="J109" s="218"/>
      <c r="K109" s="221"/>
      <c r="L109" s="386">
        <v>11700</v>
      </c>
      <c r="M109" s="247">
        <f>L109</f>
        <v>11700</v>
      </c>
      <c r="N109" s="401"/>
    </row>
    <row r="110" spans="1:14" ht="26.25" customHeight="1">
      <c r="A110" s="196"/>
      <c r="B110" s="519" t="s">
        <v>199</v>
      </c>
      <c r="C110" s="519"/>
      <c r="D110" s="519"/>
      <c r="E110" s="519"/>
      <c r="F110" s="520"/>
      <c r="G110" s="225" t="s">
        <v>161</v>
      </c>
      <c r="H110" s="203" t="s">
        <v>268</v>
      </c>
      <c r="I110" s="213" t="s">
        <v>179</v>
      </c>
      <c r="J110" s="247">
        <f>J111</f>
        <v>233531</v>
      </c>
      <c r="K110" s="221">
        <v>0</v>
      </c>
      <c r="L110" s="247">
        <f>L111</f>
        <v>0</v>
      </c>
      <c r="M110" s="247">
        <f>M111</f>
        <v>233531</v>
      </c>
      <c r="N110" s="401">
        <f>N111</f>
        <v>0</v>
      </c>
    </row>
    <row r="111" spans="1:14" ht="50.25" customHeight="1">
      <c r="A111" s="196"/>
      <c r="B111" s="511"/>
      <c r="C111" s="511"/>
      <c r="D111" s="511"/>
      <c r="E111" s="511"/>
      <c r="F111" s="512"/>
      <c r="G111" s="225" t="s">
        <v>195</v>
      </c>
      <c r="H111" s="203" t="s">
        <v>179</v>
      </c>
      <c r="I111" s="213">
        <v>100</v>
      </c>
      <c r="J111" s="247">
        <v>233531</v>
      </c>
      <c r="K111" s="221">
        <v>0</v>
      </c>
      <c r="L111" s="247">
        <v>0</v>
      </c>
      <c r="M111" s="247">
        <f>J111+K111+L111</f>
        <v>233531</v>
      </c>
      <c r="N111" s="401"/>
    </row>
    <row r="112" spans="1:17" s="496" customFormat="1" ht="12.75">
      <c r="A112" s="488"/>
      <c r="B112" s="489"/>
      <c r="C112" s="489"/>
      <c r="D112" s="489"/>
      <c r="E112" s="489"/>
      <c r="F112" s="490"/>
      <c r="G112" s="227" t="s">
        <v>200</v>
      </c>
      <c r="H112" s="491"/>
      <c r="I112" s="227"/>
      <c r="J112" s="492">
        <f>J8+J13+J28+J80+J91</f>
        <v>4629992.8100000005</v>
      </c>
      <c r="K112" s="492">
        <f>K8+K13+K28+K80</f>
        <v>5935472.67</v>
      </c>
      <c r="L112" s="493">
        <f>+L8+L13+L18+L23+L28+L80+L91</f>
        <v>43698694.81</v>
      </c>
      <c r="M112" s="493">
        <f>M8+M13+M18+M23+M28+M80+M91</f>
        <v>54264160.29</v>
      </c>
      <c r="N112" s="493">
        <f>N8+N13+N18+N23+N28+N80+N91</f>
        <v>0</v>
      </c>
      <c r="O112" s="494"/>
      <c r="P112" s="494"/>
      <c r="Q112" s="495"/>
    </row>
    <row r="113" spans="1:14" ht="12.75">
      <c r="A113" s="190"/>
      <c r="B113" s="204"/>
      <c r="C113" s="204"/>
      <c r="D113" s="204"/>
      <c r="E113" s="204"/>
      <c r="F113" s="204"/>
      <c r="G113" s="228" t="s">
        <v>201</v>
      </c>
      <c r="H113" s="208"/>
      <c r="I113" s="214"/>
      <c r="J113" s="214"/>
      <c r="K113" s="222"/>
      <c r="L113" s="387"/>
      <c r="M113" s="387">
        <f>'ДОХОДЫ 2020'!C33-'РАСХ 2020 по целевым статьям'!M112</f>
        <v>-888981.0399999991</v>
      </c>
      <c r="N113" s="387"/>
    </row>
  </sheetData>
  <sheetProtection formatCells="0" formatColumns="0" formatRows="0" insertColumns="0" insertRows="0" insertHyperlinks="0" deleteColumns="0" deleteRows="0" sort="0" autoFilter="0" pivotTables="0"/>
  <mergeCells count="25">
    <mergeCell ref="B110:F110"/>
    <mergeCell ref="B93:F93"/>
    <mergeCell ref="B98:F98"/>
    <mergeCell ref="B83:F83"/>
    <mergeCell ref="B91:F91"/>
    <mergeCell ref="B92:F92"/>
    <mergeCell ref="H1:N1"/>
    <mergeCell ref="H2:N2"/>
    <mergeCell ref="H3:N3"/>
    <mergeCell ref="B5:N5"/>
    <mergeCell ref="B102:F102"/>
    <mergeCell ref="B18:F18"/>
    <mergeCell ref="B81:F81"/>
    <mergeCell ref="B34:F34"/>
    <mergeCell ref="B29:F29"/>
    <mergeCell ref="B12:F12"/>
    <mergeCell ref="B8:F8"/>
    <mergeCell ref="B9:F9"/>
    <mergeCell ref="B11:F11"/>
    <mergeCell ref="B33:F33"/>
    <mergeCell ref="B111:F111"/>
    <mergeCell ref="B99:F99"/>
    <mergeCell ref="B94:F94"/>
    <mergeCell ref="B95:F95"/>
    <mergeCell ref="B80:F80"/>
  </mergeCells>
  <printOptions/>
  <pageMargins left="0.3937007874015748" right="0.3937007874015748" top="0.7480314960629921" bottom="0.7480314960629921" header="0.31496062992125984" footer="0.31496062992125984"/>
  <pageSetup fitToHeight="3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49"/>
  <sheetViews>
    <sheetView zoomScale="80" zoomScaleNormal="80" zoomScalePageLayoutView="0" workbookViewId="0" topLeftCell="A145">
      <selection activeCell="I42" sqref="I42"/>
    </sheetView>
  </sheetViews>
  <sheetFormatPr defaultColWidth="9.125" defaultRowHeight="12.75"/>
  <cols>
    <col min="1" max="1" width="37.00390625" style="310" customWidth="1"/>
    <col min="2" max="2" width="19.625" style="310" bestFit="1" customWidth="1"/>
    <col min="3" max="3" width="17.00390625" style="357" customWidth="1"/>
    <col min="4" max="4" width="18.375" style="310" customWidth="1"/>
    <col min="5" max="5" width="14.875" style="310" bestFit="1" customWidth="1"/>
    <col min="6" max="6" width="16.375" style="310" bestFit="1" customWidth="1"/>
    <col min="7" max="7" width="16.50390625" style="310" bestFit="1" customWidth="1"/>
    <col min="8" max="8" width="17.50390625" style="310" bestFit="1" customWidth="1"/>
    <col min="9" max="9" width="17.125" style="310" bestFit="1" customWidth="1"/>
    <col min="10" max="10" width="9.125" style="331" customWidth="1"/>
    <col min="11" max="16384" width="9.125" style="297" customWidth="1"/>
  </cols>
  <sheetData>
    <row r="1" spans="4:9" ht="13.5">
      <c r="D1" s="528" t="s">
        <v>405</v>
      </c>
      <c r="E1" s="528"/>
      <c r="F1" s="528"/>
      <c r="G1" s="528"/>
      <c r="H1" s="528"/>
      <c r="I1" s="528"/>
    </row>
    <row r="2" spans="4:9" ht="13.5">
      <c r="D2" s="528" t="s">
        <v>163</v>
      </c>
      <c r="E2" s="528"/>
      <c r="F2" s="528"/>
      <c r="G2" s="528"/>
      <c r="H2" s="528"/>
      <c r="I2" s="528"/>
    </row>
    <row r="3" spans="4:9" ht="13.5">
      <c r="D3" s="528" t="s">
        <v>216</v>
      </c>
      <c r="E3" s="528"/>
      <c r="F3" s="528"/>
      <c r="G3" s="528"/>
      <c r="H3" s="528"/>
      <c r="I3" s="528"/>
    </row>
    <row r="4" spans="4:9" ht="13.5">
      <c r="D4" s="359"/>
      <c r="E4" s="359"/>
      <c r="F4" s="528" t="s">
        <v>412</v>
      </c>
      <c r="G4" s="528"/>
      <c r="H4" s="528"/>
      <c r="I4" s="528"/>
    </row>
    <row r="7" spans="1:8" ht="17.25">
      <c r="A7" s="529" t="s">
        <v>214</v>
      </c>
      <c r="B7" s="529"/>
      <c r="C7" s="529"/>
      <c r="D7" s="529"/>
      <c r="E7" s="529"/>
      <c r="F7" s="529"/>
      <c r="G7" s="529"/>
      <c r="H7" s="529"/>
    </row>
    <row r="8" spans="1:8" ht="17.25">
      <c r="A8" s="529" t="s">
        <v>215</v>
      </c>
      <c r="B8" s="529"/>
      <c r="C8" s="529"/>
      <c r="D8" s="529"/>
      <c r="E8" s="529"/>
      <c r="F8" s="529"/>
      <c r="G8" s="529"/>
      <c r="H8" s="529"/>
    </row>
    <row r="9" spans="1:8" ht="17.25">
      <c r="A9" s="529" t="s">
        <v>349</v>
      </c>
      <c r="B9" s="529"/>
      <c r="C9" s="529"/>
      <c r="D9" s="529"/>
      <c r="E9" s="529"/>
      <c r="F9" s="529"/>
      <c r="G9" s="529"/>
      <c r="H9" s="529"/>
    </row>
    <row r="11" spans="1:9" ht="71.25" customHeight="1">
      <c r="A11" s="298" t="s">
        <v>25</v>
      </c>
      <c r="B11" s="298" t="s">
        <v>272</v>
      </c>
      <c r="C11" s="303" t="s">
        <v>271</v>
      </c>
      <c r="D11" s="303" t="s">
        <v>171</v>
      </c>
      <c r="E11" s="298" t="s">
        <v>172</v>
      </c>
      <c r="F11" s="360" t="s">
        <v>202</v>
      </c>
      <c r="G11" s="360" t="s">
        <v>173</v>
      </c>
      <c r="H11" s="360" t="s">
        <v>174</v>
      </c>
      <c r="I11" s="360" t="s">
        <v>175</v>
      </c>
    </row>
    <row r="12" spans="1:9" ht="13.5">
      <c r="A12" s="299">
        <v>1</v>
      </c>
      <c r="B12" s="299"/>
      <c r="C12" s="311"/>
      <c r="D12" s="311" t="s">
        <v>176</v>
      </c>
      <c r="E12" s="299">
        <v>3</v>
      </c>
      <c r="F12" s="299">
        <v>4</v>
      </c>
      <c r="G12" s="311" t="s">
        <v>177</v>
      </c>
      <c r="H12" s="311" t="s">
        <v>178</v>
      </c>
      <c r="I12" s="311" t="s">
        <v>203</v>
      </c>
    </row>
    <row r="13" spans="1:9" ht="38.25" customHeight="1">
      <c r="A13" s="298" t="s">
        <v>273</v>
      </c>
      <c r="B13" s="298">
        <v>840</v>
      </c>
      <c r="C13" s="303"/>
      <c r="D13" s="304"/>
      <c r="E13" s="305"/>
      <c r="F13" s="306">
        <f>F14+F17+F23+F29+F32+F48+F52+F58+F64+F76+F84+F93+F119+F133+F137</f>
        <v>4629992.8100000005</v>
      </c>
      <c r="G13" s="306">
        <f>G14+G17+G23+G29+G32+G48+G52+G58+G64+G76+G84+G93+G119+G133+G137</f>
        <v>5935472.67</v>
      </c>
      <c r="H13" s="306">
        <f>H14+H17+H23+H29+H32+H48+H52+H58+H64+H76+H84+H93+H119+H133+H137</f>
        <v>41002851.52</v>
      </c>
      <c r="I13" s="306">
        <f>I14+I17+I23+I29+I32+I48+I52+I58+I64+I76+I84+I93+I119+I130+I133+I137</f>
        <v>54264160.29</v>
      </c>
    </row>
    <row r="14" spans="1:9" ht="69.75" customHeight="1">
      <c r="A14" s="318" t="s">
        <v>274</v>
      </c>
      <c r="B14" s="319"/>
      <c r="C14" s="320" t="s">
        <v>28</v>
      </c>
      <c r="D14" s="321"/>
      <c r="E14" s="322"/>
      <c r="F14" s="323"/>
      <c r="G14" s="323"/>
      <c r="H14" s="323">
        <f>H15</f>
        <v>1041792.38</v>
      </c>
      <c r="I14" s="323">
        <f>I15</f>
        <v>1041792.38</v>
      </c>
    </row>
    <row r="15" spans="1:9" ht="25.5" customHeight="1">
      <c r="A15" s="301" t="s">
        <v>193</v>
      </c>
      <c r="B15" s="299"/>
      <c r="C15" s="311"/>
      <c r="D15" s="312" t="s">
        <v>263</v>
      </c>
      <c r="E15" s="313"/>
      <c r="F15" s="314"/>
      <c r="G15" s="314"/>
      <c r="H15" s="314">
        <f>H16</f>
        <v>1041792.38</v>
      </c>
      <c r="I15" s="314">
        <f>I16</f>
        <v>1041792.38</v>
      </c>
    </row>
    <row r="16" spans="1:9" ht="30" customHeight="1">
      <c r="A16" s="301" t="s">
        <v>100</v>
      </c>
      <c r="C16" s="311"/>
      <c r="D16" s="312" t="s">
        <v>264</v>
      </c>
      <c r="E16" s="313">
        <v>100</v>
      </c>
      <c r="F16" s="314"/>
      <c r="G16" s="314"/>
      <c r="H16" s="314">
        <f>'РАСХ 2020 по целевым статьям'!M92</f>
        <v>1041792.38</v>
      </c>
      <c r="I16" s="314">
        <f>H16</f>
        <v>1041792.38</v>
      </c>
    </row>
    <row r="17" spans="1:9" ht="96.75" customHeight="1">
      <c r="A17" s="318" t="s">
        <v>275</v>
      </c>
      <c r="B17" s="319"/>
      <c r="C17" s="320" t="s">
        <v>33</v>
      </c>
      <c r="D17" s="321"/>
      <c r="E17" s="322"/>
      <c r="F17" s="323"/>
      <c r="G17" s="324"/>
      <c r="H17" s="323">
        <f>H18</f>
        <v>6431947.470000001</v>
      </c>
      <c r="I17" s="323">
        <f>I18</f>
        <v>6431947.470000001</v>
      </c>
    </row>
    <row r="18" spans="1:9" ht="25.5" customHeight="1">
      <c r="A18" s="302" t="s">
        <v>193</v>
      </c>
      <c r="B18" s="298"/>
      <c r="C18" s="303"/>
      <c r="D18" s="304" t="s">
        <v>263</v>
      </c>
      <c r="E18" s="305"/>
      <c r="F18" s="306"/>
      <c r="G18" s="306"/>
      <c r="H18" s="306">
        <f>H19</f>
        <v>6431947.470000001</v>
      </c>
      <c r="I18" s="306">
        <f>I19</f>
        <v>6431947.470000001</v>
      </c>
    </row>
    <row r="19" spans="1:9" ht="23.25" customHeight="1">
      <c r="A19" s="301" t="s">
        <v>106</v>
      </c>
      <c r="B19" s="312"/>
      <c r="C19" s="311"/>
      <c r="D19" s="312" t="s">
        <v>265</v>
      </c>
      <c r="E19" s="313"/>
      <c r="F19" s="314"/>
      <c r="G19" s="314"/>
      <c r="H19" s="314">
        <f>H20+H21+H22</f>
        <v>6431947.470000001</v>
      </c>
      <c r="I19" s="314">
        <f>I20+I21+I22</f>
        <v>6431947.470000001</v>
      </c>
    </row>
    <row r="20" spans="1:9" ht="87" customHeight="1">
      <c r="A20" s="301" t="s">
        <v>195</v>
      </c>
      <c r="B20" s="312" t="s">
        <v>179</v>
      </c>
      <c r="C20" s="313"/>
      <c r="D20" s="312"/>
      <c r="E20" s="313">
        <v>100</v>
      </c>
      <c r="F20" s="314"/>
      <c r="G20" s="317"/>
      <c r="H20" s="317">
        <f>'РАСХ 2020 по целевым статьям'!M95</f>
        <v>6263368.65</v>
      </c>
      <c r="I20" s="314">
        <f>H20</f>
        <v>6263368.65</v>
      </c>
    </row>
    <row r="21" spans="1:9" ht="41.25">
      <c r="A21" s="301" t="s">
        <v>185</v>
      </c>
      <c r="B21" s="312" t="s">
        <v>179</v>
      </c>
      <c r="C21" s="313"/>
      <c r="D21" s="312"/>
      <c r="E21" s="313">
        <v>200</v>
      </c>
      <c r="F21" s="314"/>
      <c r="G21" s="317"/>
      <c r="H21" s="317">
        <f>'РАСХ 2020 по целевым статьям'!M96</f>
        <v>154178.82</v>
      </c>
      <c r="I21" s="314">
        <f>H21</f>
        <v>154178.82</v>
      </c>
    </row>
    <row r="22" spans="1:9" ht="16.5" customHeight="1">
      <c r="A22" s="301" t="s">
        <v>181</v>
      </c>
      <c r="B22" s="203"/>
      <c r="C22" s="297"/>
      <c r="D22" s="312"/>
      <c r="E22" s="313">
        <v>800</v>
      </c>
      <c r="F22" s="314"/>
      <c r="G22" s="317"/>
      <c r="H22" s="317">
        <f>'РАСХ 2020 по целевым статьям'!M97</f>
        <v>14400</v>
      </c>
      <c r="I22" s="314">
        <f>H22</f>
        <v>14400</v>
      </c>
    </row>
    <row r="23" spans="1:9" ht="79.5" customHeight="1">
      <c r="A23" s="318" t="s">
        <v>276</v>
      </c>
      <c r="B23" s="319"/>
      <c r="C23" s="320" t="s">
        <v>217</v>
      </c>
      <c r="D23" s="321"/>
      <c r="E23" s="322"/>
      <c r="F23" s="323"/>
      <c r="G23" s="323"/>
      <c r="H23" s="323">
        <f>H24</f>
        <v>166660</v>
      </c>
      <c r="I23" s="323">
        <f aca="true" t="shared" si="0" ref="H23:I25">I24</f>
        <v>166660</v>
      </c>
    </row>
    <row r="24" spans="1:9" ht="13.5">
      <c r="A24" s="301" t="s">
        <v>193</v>
      </c>
      <c r="B24" s="299"/>
      <c r="C24" s="311"/>
      <c r="D24" s="312" t="s">
        <v>263</v>
      </c>
      <c r="E24" s="313"/>
      <c r="F24" s="314"/>
      <c r="G24" s="314"/>
      <c r="H24" s="314">
        <f>H25+H27</f>
        <v>166660</v>
      </c>
      <c r="I24" s="314">
        <f>I25+I27</f>
        <v>166660</v>
      </c>
    </row>
    <row r="25" spans="1:9" ht="98.25" customHeight="1">
      <c r="A25" s="315" t="s">
        <v>211</v>
      </c>
      <c r="B25" s="299"/>
      <c r="C25" s="311"/>
      <c r="D25" s="312" t="s">
        <v>266</v>
      </c>
      <c r="E25" s="313"/>
      <c r="F25" s="314"/>
      <c r="G25" s="314"/>
      <c r="H25" s="314">
        <f t="shared" si="0"/>
        <v>54900</v>
      </c>
      <c r="I25" s="314">
        <f t="shared" si="0"/>
        <v>54900</v>
      </c>
    </row>
    <row r="26" spans="1:9" ht="13.5">
      <c r="A26" s="301" t="s">
        <v>152</v>
      </c>
      <c r="B26" s="299"/>
      <c r="C26" s="311"/>
      <c r="D26" s="312"/>
      <c r="E26" s="313">
        <v>500</v>
      </c>
      <c r="F26" s="314"/>
      <c r="G26" s="314"/>
      <c r="H26" s="314">
        <f>'РАСХ 2020 по целевым статьям'!M98</f>
        <v>54900</v>
      </c>
      <c r="I26" s="314">
        <f>H26</f>
        <v>54900</v>
      </c>
    </row>
    <row r="27" spans="1:9" ht="78.75" customHeight="1">
      <c r="A27" s="301" t="s">
        <v>288</v>
      </c>
      <c r="B27" s="299"/>
      <c r="C27" s="311"/>
      <c r="D27" s="312" t="s">
        <v>289</v>
      </c>
      <c r="E27" s="313"/>
      <c r="F27" s="314"/>
      <c r="G27" s="314"/>
      <c r="H27" s="314">
        <f>H28</f>
        <v>111760</v>
      </c>
      <c r="I27" s="314">
        <f>I28</f>
        <v>111760</v>
      </c>
    </row>
    <row r="28" spans="1:9" ht="13.5">
      <c r="A28" s="301" t="s">
        <v>152</v>
      </c>
      <c r="B28" s="299"/>
      <c r="C28" s="311"/>
      <c r="D28" s="312"/>
      <c r="E28" s="313">
        <v>500</v>
      </c>
      <c r="F28" s="314"/>
      <c r="G28" s="314"/>
      <c r="H28" s="314">
        <f>'РАСХ 2020 по целевым статьям'!M101</f>
        <v>111760</v>
      </c>
      <c r="I28" s="314">
        <f>F28+G28+H28</f>
        <v>111760</v>
      </c>
    </row>
    <row r="29" spans="1:9" ht="24" customHeight="1">
      <c r="A29" s="326" t="s">
        <v>110</v>
      </c>
      <c r="B29" s="319"/>
      <c r="C29" s="320" t="s">
        <v>218</v>
      </c>
      <c r="D29" s="321" t="s">
        <v>263</v>
      </c>
      <c r="E29" s="322"/>
      <c r="F29" s="323"/>
      <c r="G29" s="323"/>
      <c r="H29" s="323">
        <f>H30</f>
        <v>100000</v>
      </c>
      <c r="I29" s="323">
        <f>I30</f>
        <v>100000</v>
      </c>
    </row>
    <row r="30" spans="1:9" ht="47.25" customHeight="1">
      <c r="A30" s="301" t="s">
        <v>284</v>
      </c>
      <c r="B30" s="297"/>
      <c r="C30" s="213" t="s">
        <v>179</v>
      </c>
      <c r="D30" s="312" t="s">
        <v>267</v>
      </c>
      <c r="E30" s="313"/>
      <c r="F30" s="314"/>
      <c r="G30" s="314"/>
      <c r="H30" s="314">
        <f>H31</f>
        <v>100000</v>
      </c>
      <c r="I30" s="314">
        <f>I31</f>
        <v>100000</v>
      </c>
    </row>
    <row r="31" spans="1:9" ht="28.5" customHeight="1">
      <c r="A31" s="301" t="s">
        <v>181</v>
      </c>
      <c r="B31" s="203"/>
      <c r="C31" s="297"/>
      <c r="D31" s="312"/>
      <c r="E31" s="313">
        <v>800</v>
      </c>
      <c r="F31" s="314"/>
      <c r="G31" s="314"/>
      <c r="H31" s="314">
        <f>'РАСХ 2020 по целевым статьям'!M103</f>
        <v>100000</v>
      </c>
      <c r="I31" s="314">
        <f>H31</f>
        <v>100000</v>
      </c>
    </row>
    <row r="32" spans="1:10" s="361" customFormat="1" ht="27">
      <c r="A32" s="318" t="s">
        <v>40</v>
      </c>
      <c r="B32" s="319"/>
      <c r="C32" s="320" t="s">
        <v>219</v>
      </c>
      <c r="D32" s="321"/>
      <c r="E32" s="322"/>
      <c r="F32" s="323"/>
      <c r="G32" s="323">
        <f>G33</f>
        <v>665000</v>
      </c>
      <c r="H32" s="324">
        <f>H33</f>
        <v>1502587.7100000002</v>
      </c>
      <c r="I32" s="324">
        <f>I33</f>
        <v>2167587.71</v>
      </c>
      <c r="J32" s="409"/>
    </row>
    <row r="33" spans="1:9" ht="57.75" customHeight="1">
      <c r="A33" s="302" t="s">
        <v>277</v>
      </c>
      <c r="B33" s="370"/>
      <c r="C33" s="303"/>
      <c r="D33" s="304" t="s">
        <v>234</v>
      </c>
      <c r="E33" s="305"/>
      <c r="F33" s="306"/>
      <c r="G33" s="306">
        <f>G34</f>
        <v>665000</v>
      </c>
      <c r="H33" s="306">
        <f>H34+H44</f>
        <v>1502587.7100000002</v>
      </c>
      <c r="I33" s="306">
        <f>I34+I44</f>
        <v>2167587.71</v>
      </c>
    </row>
    <row r="34" spans="1:9" ht="50.25" customHeight="1">
      <c r="A34" s="301" t="s">
        <v>278</v>
      </c>
      <c r="B34" s="299"/>
      <c r="C34" s="311"/>
      <c r="D34" s="312" t="s">
        <v>235</v>
      </c>
      <c r="E34" s="351"/>
      <c r="F34" s="314">
        <f>F35+F39</f>
        <v>0</v>
      </c>
      <c r="G34" s="314">
        <f>G35+G39</f>
        <v>665000</v>
      </c>
      <c r="H34" s="314">
        <f>H35+H39</f>
        <v>1178039.3900000001</v>
      </c>
      <c r="I34" s="314">
        <f>I35+I39</f>
        <v>1843039.3900000001</v>
      </c>
    </row>
    <row r="35" spans="1:9" ht="56.25" customHeight="1">
      <c r="A35" s="301" t="s">
        <v>253</v>
      </c>
      <c r="B35" s="299"/>
      <c r="C35" s="311"/>
      <c r="D35" s="312" t="s">
        <v>254</v>
      </c>
      <c r="E35" s="374"/>
      <c r="F35" s="314"/>
      <c r="G35" s="314"/>
      <c r="H35" s="314">
        <f>H36</f>
        <v>1106196.3900000001</v>
      </c>
      <c r="I35" s="314">
        <f>I36</f>
        <v>1106196.3900000001</v>
      </c>
    </row>
    <row r="36" spans="1:9" ht="54.75">
      <c r="A36" s="301" t="s">
        <v>226</v>
      </c>
      <c r="B36" s="325"/>
      <c r="C36" s="311"/>
      <c r="D36" s="312" t="s">
        <v>255</v>
      </c>
      <c r="E36" s="327"/>
      <c r="F36" s="314"/>
      <c r="G36" s="314"/>
      <c r="H36" s="314">
        <f>H37+H38</f>
        <v>1106196.3900000001</v>
      </c>
      <c r="I36" s="314">
        <f>H36</f>
        <v>1106196.3900000001</v>
      </c>
    </row>
    <row r="37" spans="1:9" ht="41.25">
      <c r="A37" s="301" t="s">
        <v>185</v>
      </c>
      <c r="B37" s="312" t="s">
        <v>179</v>
      </c>
      <c r="C37" s="313"/>
      <c r="D37" s="312"/>
      <c r="E37" s="313">
        <v>200</v>
      </c>
      <c r="F37" s="314"/>
      <c r="G37" s="314"/>
      <c r="H37" s="314">
        <f>'РАСХ 2020 по целевым статьям'!M64</f>
        <v>431522.39</v>
      </c>
      <c r="I37" s="314">
        <f>H37</f>
        <v>431522.39</v>
      </c>
    </row>
    <row r="38" spans="1:9" ht="13.5">
      <c r="A38" s="301" t="s">
        <v>181</v>
      </c>
      <c r="B38" s="312"/>
      <c r="C38" s="313"/>
      <c r="D38" s="312"/>
      <c r="E38" s="313">
        <v>800</v>
      </c>
      <c r="F38" s="314"/>
      <c r="G38" s="314"/>
      <c r="H38" s="314">
        <f>'РАСХ 2020 по целевым статьям'!M65</f>
        <v>674674</v>
      </c>
      <c r="I38" s="314">
        <f>H38</f>
        <v>674674</v>
      </c>
    </row>
    <row r="39" spans="1:9" ht="27">
      <c r="A39" s="301" t="s">
        <v>374</v>
      </c>
      <c r="B39" s="312"/>
      <c r="C39" s="313"/>
      <c r="D39" s="312" t="s">
        <v>376</v>
      </c>
      <c r="E39" s="313"/>
      <c r="F39" s="314"/>
      <c r="G39" s="314">
        <f>G40</f>
        <v>665000</v>
      </c>
      <c r="H39" s="314">
        <f>H42</f>
        <v>71843</v>
      </c>
      <c r="I39" s="314">
        <f>G39+H39</f>
        <v>736843</v>
      </c>
    </row>
    <row r="40" spans="1:9" ht="54.75">
      <c r="A40" s="301" t="s">
        <v>375</v>
      </c>
      <c r="B40" s="338"/>
      <c r="C40" s="313"/>
      <c r="D40" s="312" t="s">
        <v>377</v>
      </c>
      <c r="E40" s="313"/>
      <c r="F40" s="314"/>
      <c r="G40" s="314">
        <f>G41</f>
        <v>665000</v>
      </c>
      <c r="H40" s="314">
        <f>H41</f>
        <v>0</v>
      </c>
      <c r="I40" s="314">
        <f>G40</f>
        <v>665000</v>
      </c>
    </row>
    <row r="41" spans="1:9" ht="41.25">
      <c r="A41" s="301" t="s">
        <v>185</v>
      </c>
      <c r="B41" s="338"/>
      <c r="C41" s="313"/>
      <c r="D41" s="312"/>
      <c r="E41" s="313">
        <v>200</v>
      </c>
      <c r="F41" s="314"/>
      <c r="G41" s="314">
        <v>665000</v>
      </c>
      <c r="H41" s="314"/>
      <c r="I41" s="314">
        <f>G41</f>
        <v>665000</v>
      </c>
    </row>
    <row r="42" spans="1:9" ht="69">
      <c r="A42" s="301" t="s">
        <v>379</v>
      </c>
      <c r="B42" s="338"/>
      <c r="C42" s="313"/>
      <c r="D42" s="312" t="s">
        <v>378</v>
      </c>
      <c r="E42" s="313"/>
      <c r="F42" s="314"/>
      <c r="G42" s="314"/>
      <c r="H42" s="314">
        <f>H43</f>
        <v>71843</v>
      </c>
      <c r="I42" s="314">
        <f>H42</f>
        <v>71843</v>
      </c>
    </row>
    <row r="43" spans="1:9" ht="41.25">
      <c r="A43" s="301" t="s">
        <v>185</v>
      </c>
      <c r="B43" s="312"/>
      <c r="C43" s="313"/>
      <c r="D43" s="312"/>
      <c r="E43" s="313">
        <v>200</v>
      </c>
      <c r="F43" s="314"/>
      <c r="G43" s="314"/>
      <c r="H43" s="314">
        <f>'РАСХ 2020 по целевым статьям'!M75</f>
        <v>71843</v>
      </c>
      <c r="I43" s="314">
        <f>H43</f>
        <v>71843</v>
      </c>
    </row>
    <row r="44" spans="1:9" ht="41.25">
      <c r="A44" s="301" t="s">
        <v>347</v>
      </c>
      <c r="B44" s="301"/>
      <c r="C44" s="301"/>
      <c r="D44" s="299" t="s">
        <v>342</v>
      </c>
      <c r="E44" s="365"/>
      <c r="F44" s="365"/>
      <c r="G44" s="365"/>
      <c r="H44" s="416">
        <f aca="true" t="shared" si="1" ref="H44:I46">H45</f>
        <v>324548.32</v>
      </c>
      <c r="I44" s="416">
        <f t="shared" si="1"/>
        <v>324548.32</v>
      </c>
    </row>
    <row r="45" spans="1:9" ht="27">
      <c r="A45" s="445" t="s">
        <v>343</v>
      </c>
      <c r="B45" s="312"/>
      <c r="C45" s="313"/>
      <c r="D45" s="312" t="s">
        <v>344</v>
      </c>
      <c r="E45" s="365"/>
      <c r="F45" s="365"/>
      <c r="G45" s="365"/>
      <c r="H45" s="416">
        <f t="shared" si="1"/>
        <v>324548.32</v>
      </c>
      <c r="I45" s="416">
        <f t="shared" si="1"/>
        <v>324548.32</v>
      </c>
    </row>
    <row r="46" spans="1:9" ht="27">
      <c r="A46" s="445" t="s">
        <v>345</v>
      </c>
      <c r="B46" s="312"/>
      <c r="C46" s="313"/>
      <c r="D46" s="312" t="s">
        <v>346</v>
      </c>
      <c r="E46" s="365"/>
      <c r="F46" s="365"/>
      <c r="G46" s="365"/>
      <c r="H46" s="416">
        <f t="shared" si="1"/>
        <v>324548.32</v>
      </c>
      <c r="I46" s="416">
        <f t="shared" si="1"/>
        <v>324548.32</v>
      </c>
    </row>
    <row r="47" spans="1:9" ht="41.25">
      <c r="A47" s="301" t="s">
        <v>185</v>
      </c>
      <c r="B47" s="312"/>
      <c r="C47" s="313"/>
      <c r="D47" s="314"/>
      <c r="E47" s="350">
        <v>200</v>
      </c>
      <c r="F47" s="365"/>
      <c r="G47" s="365"/>
      <c r="H47" s="416">
        <f>'РАСХ 2020 по целевым статьям'!M78</f>
        <v>324548.32</v>
      </c>
      <c r="I47" s="416">
        <f>H47</f>
        <v>324548.32</v>
      </c>
    </row>
    <row r="48" spans="1:10" s="361" customFormat="1" ht="27">
      <c r="A48" s="326" t="s">
        <v>279</v>
      </c>
      <c r="B48" s="319"/>
      <c r="C48" s="320" t="s">
        <v>43</v>
      </c>
      <c r="D48" s="321"/>
      <c r="E48" s="322"/>
      <c r="F48" s="323">
        <f>F49</f>
        <v>233531</v>
      </c>
      <c r="G48" s="323"/>
      <c r="H48" s="323"/>
      <c r="I48" s="323">
        <f>I49</f>
        <v>233531</v>
      </c>
      <c r="J48" s="409"/>
    </row>
    <row r="49" spans="1:9" ht="13.5">
      <c r="A49" s="301" t="s">
        <v>193</v>
      </c>
      <c r="B49" s="299"/>
      <c r="C49" s="311"/>
      <c r="D49" s="312" t="s">
        <v>263</v>
      </c>
      <c r="E49" s="313"/>
      <c r="F49" s="314">
        <f>F50</f>
        <v>233531</v>
      </c>
      <c r="G49" s="316"/>
      <c r="H49" s="314"/>
      <c r="I49" s="314">
        <f>I50</f>
        <v>233531</v>
      </c>
    </row>
    <row r="50" spans="1:9" ht="54.75">
      <c r="A50" s="301" t="s">
        <v>161</v>
      </c>
      <c r="B50" s="297"/>
      <c r="C50" s="311"/>
      <c r="D50" s="312" t="s">
        <v>268</v>
      </c>
      <c r="E50" s="313"/>
      <c r="F50" s="314">
        <f>F51</f>
        <v>233531</v>
      </c>
      <c r="G50" s="314"/>
      <c r="H50" s="314"/>
      <c r="I50" s="314">
        <f>I51</f>
        <v>233531</v>
      </c>
    </row>
    <row r="51" spans="1:9" ht="82.5">
      <c r="A51" s="301" t="s">
        <v>195</v>
      </c>
      <c r="B51" s="312" t="s">
        <v>179</v>
      </c>
      <c r="C51" s="313"/>
      <c r="D51" s="312"/>
      <c r="E51" s="313">
        <v>100</v>
      </c>
      <c r="F51" s="314">
        <f>'РАСХ 2020 по целевым статьям'!M110</f>
        <v>233531</v>
      </c>
      <c r="G51" s="314"/>
      <c r="H51" s="314"/>
      <c r="I51" s="314">
        <f>F51</f>
        <v>233531</v>
      </c>
    </row>
    <row r="52" spans="1:9" ht="32.25" customHeight="1">
      <c r="A52" s="326" t="s">
        <v>407</v>
      </c>
      <c r="B52" s="326"/>
      <c r="C52" s="320" t="s">
        <v>408</v>
      </c>
      <c r="D52" s="328"/>
      <c r="E52" s="329"/>
      <c r="F52" s="330"/>
      <c r="G52" s="330"/>
      <c r="H52" s="330">
        <f aca="true" t="shared" si="2" ref="H52:I56">H53</f>
        <v>162264</v>
      </c>
      <c r="I52" s="330">
        <f t="shared" si="2"/>
        <v>162264</v>
      </c>
    </row>
    <row r="53" spans="1:9" ht="36" customHeight="1">
      <c r="A53" s="301" t="s">
        <v>313</v>
      </c>
      <c r="B53" s="299"/>
      <c r="C53" s="311"/>
      <c r="D53" s="312" t="s">
        <v>307</v>
      </c>
      <c r="E53" s="313"/>
      <c r="F53" s="314"/>
      <c r="G53" s="314"/>
      <c r="H53" s="314">
        <f t="shared" si="2"/>
        <v>162264</v>
      </c>
      <c r="I53" s="314">
        <f t="shared" si="2"/>
        <v>162264</v>
      </c>
    </row>
    <row r="54" spans="1:9" ht="69" customHeight="1">
      <c r="A54" s="301" t="s">
        <v>314</v>
      </c>
      <c r="B54" s="312"/>
      <c r="C54" s="311"/>
      <c r="D54" s="312" t="s">
        <v>308</v>
      </c>
      <c r="E54" s="313"/>
      <c r="F54" s="314"/>
      <c r="G54" s="314"/>
      <c r="H54" s="314">
        <f t="shared" si="2"/>
        <v>162264</v>
      </c>
      <c r="I54" s="314">
        <f t="shared" si="2"/>
        <v>162264</v>
      </c>
    </row>
    <row r="55" spans="1:9" ht="39" customHeight="1">
      <c r="A55" s="301" t="s">
        <v>309</v>
      </c>
      <c r="B55" s="312"/>
      <c r="C55" s="311"/>
      <c r="D55" s="312" t="s">
        <v>311</v>
      </c>
      <c r="E55" s="313"/>
      <c r="F55" s="314"/>
      <c r="G55" s="314"/>
      <c r="H55" s="314">
        <f t="shared" si="2"/>
        <v>162264</v>
      </c>
      <c r="I55" s="314">
        <f t="shared" si="2"/>
        <v>162264</v>
      </c>
    </row>
    <row r="56" spans="1:9" ht="68.25" customHeight="1">
      <c r="A56" s="301" t="s">
        <v>310</v>
      </c>
      <c r="B56" s="275"/>
      <c r="C56" s="311"/>
      <c r="D56" s="312" t="s">
        <v>362</v>
      </c>
      <c r="E56" s="313"/>
      <c r="F56" s="314"/>
      <c r="G56" s="314"/>
      <c r="H56" s="314">
        <f t="shared" si="2"/>
        <v>162264</v>
      </c>
      <c r="I56" s="314">
        <f t="shared" si="2"/>
        <v>162264</v>
      </c>
    </row>
    <row r="57" spans="1:9" ht="41.25">
      <c r="A57" s="301" t="s">
        <v>185</v>
      </c>
      <c r="B57" s="312" t="s">
        <v>179</v>
      </c>
      <c r="C57" s="313"/>
      <c r="D57" s="312"/>
      <c r="E57" s="313">
        <v>200</v>
      </c>
      <c r="F57" s="314"/>
      <c r="G57" s="314"/>
      <c r="H57" s="314">
        <f>'РАСХ 2020 по целевым статьям'!M27</f>
        <v>162264</v>
      </c>
      <c r="I57" s="314">
        <f>H57</f>
        <v>162264</v>
      </c>
    </row>
    <row r="58" spans="1:9" ht="49.5" customHeight="1">
      <c r="A58" s="461" t="s">
        <v>50</v>
      </c>
      <c r="B58" s="321"/>
      <c r="C58" s="321" t="s">
        <v>49</v>
      </c>
      <c r="D58" s="321"/>
      <c r="E58" s="322"/>
      <c r="F58" s="323"/>
      <c r="G58" s="323"/>
      <c r="H58" s="323">
        <f>H59</f>
        <v>23736</v>
      </c>
      <c r="I58" s="323">
        <f>H58</f>
        <v>23736</v>
      </c>
    </row>
    <row r="59" spans="1:11" ht="83.25" customHeight="1">
      <c r="A59" s="302" t="s">
        <v>302</v>
      </c>
      <c r="B59" s="312"/>
      <c r="C59" s="313"/>
      <c r="D59" s="304" t="s">
        <v>303</v>
      </c>
      <c r="E59" s="313"/>
      <c r="F59" s="314"/>
      <c r="G59" s="314"/>
      <c r="H59" s="314">
        <f>H60</f>
        <v>23736</v>
      </c>
      <c r="I59" s="314">
        <f>H59</f>
        <v>23736</v>
      </c>
      <c r="K59" s="397"/>
    </row>
    <row r="60" spans="1:11" ht="72">
      <c r="A60" s="462" t="s">
        <v>416</v>
      </c>
      <c r="B60" s="304"/>
      <c r="C60" s="305"/>
      <c r="D60" s="376" t="s">
        <v>304</v>
      </c>
      <c r="E60" s="305"/>
      <c r="F60" s="306"/>
      <c r="G60" s="306"/>
      <c r="H60" s="306">
        <f aca="true" t="shared" si="3" ref="H60:I62">H61</f>
        <v>23736</v>
      </c>
      <c r="I60" s="306">
        <f t="shared" si="3"/>
        <v>23736</v>
      </c>
      <c r="K60" s="398"/>
    </row>
    <row r="61" spans="1:11" ht="69">
      <c r="A61" s="300" t="s">
        <v>306</v>
      </c>
      <c r="B61" s="312"/>
      <c r="C61" s="313"/>
      <c r="D61" s="307" t="s">
        <v>305</v>
      </c>
      <c r="E61" s="313"/>
      <c r="F61" s="314"/>
      <c r="G61" s="314"/>
      <c r="H61" s="314">
        <f t="shared" si="3"/>
        <v>23736</v>
      </c>
      <c r="I61" s="314">
        <f t="shared" si="3"/>
        <v>23736</v>
      </c>
      <c r="K61" s="398"/>
    </row>
    <row r="62" spans="1:11" ht="69">
      <c r="A62" s="300" t="s">
        <v>417</v>
      </c>
      <c r="B62" s="312"/>
      <c r="C62" s="313"/>
      <c r="D62" s="307" t="s">
        <v>363</v>
      </c>
      <c r="E62" s="313"/>
      <c r="F62" s="314"/>
      <c r="G62" s="314"/>
      <c r="H62" s="314">
        <f t="shared" si="3"/>
        <v>23736</v>
      </c>
      <c r="I62" s="314">
        <f t="shared" si="3"/>
        <v>23736</v>
      </c>
      <c r="K62" s="398"/>
    </row>
    <row r="63" spans="1:11" ht="41.25">
      <c r="A63" s="301" t="s">
        <v>185</v>
      </c>
      <c r="B63" s="312"/>
      <c r="C63" s="313"/>
      <c r="D63" s="307"/>
      <c r="E63" s="313">
        <v>200</v>
      </c>
      <c r="F63" s="314"/>
      <c r="G63" s="314"/>
      <c r="H63" s="314">
        <f>'РАСХ 2020 по целевым статьям'!M21</f>
        <v>23736</v>
      </c>
      <c r="I63" s="314">
        <f>H63</f>
        <v>23736</v>
      </c>
      <c r="K63" s="396"/>
    </row>
    <row r="64" spans="1:11" ht="30" customHeight="1">
      <c r="A64" s="326" t="s">
        <v>280</v>
      </c>
      <c r="B64" s="319"/>
      <c r="C64" s="320" t="s">
        <v>220</v>
      </c>
      <c r="D64" s="321"/>
      <c r="E64" s="322"/>
      <c r="F64" s="323"/>
      <c r="G64" s="323">
        <f>G65</f>
        <v>4268780</v>
      </c>
      <c r="H64" s="323">
        <f>H65+H94</f>
        <v>8394200.75</v>
      </c>
      <c r="I64" s="323">
        <f>I65</f>
        <v>12532453.75</v>
      </c>
      <c r="K64" s="396"/>
    </row>
    <row r="65" spans="1:11" ht="55.5" customHeight="1">
      <c r="A65" s="302" t="s">
        <v>210</v>
      </c>
      <c r="B65" s="298"/>
      <c r="C65" s="303"/>
      <c r="D65" s="304" t="s">
        <v>256</v>
      </c>
      <c r="E65" s="305"/>
      <c r="F65" s="306"/>
      <c r="G65" s="306">
        <f>G66</f>
        <v>4268780</v>
      </c>
      <c r="H65" s="306">
        <f>H66</f>
        <v>8263673.75</v>
      </c>
      <c r="I65" s="306">
        <f>I66</f>
        <v>12532453.75</v>
      </c>
      <c r="K65" s="408"/>
    </row>
    <row r="66" spans="1:9" ht="59.25" customHeight="1">
      <c r="A66" s="301" t="s">
        <v>257</v>
      </c>
      <c r="B66" s="299"/>
      <c r="C66" s="311"/>
      <c r="D66" s="312" t="s">
        <v>258</v>
      </c>
      <c r="E66" s="313"/>
      <c r="F66" s="314"/>
      <c r="G66" s="314">
        <f>G67</f>
        <v>4268780</v>
      </c>
      <c r="H66" s="314">
        <f>H67</f>
        <v>8263673.75</v>
      </c>
      <c r="I66" s="314">
        <f>I67</f>
        <v>12532453.75</v>
      </c>
    </row>
    <row r="67" spans="1:9" ht="69">
      <c r="A67" s="301" t="s">
        <v>259</v>
      </c>
      <c r="B67" s="299"/>
      <c r="C67" s="311"/>
      <c r="D67" s="312" t="s">
        <v>260</v>
      </c>
      <c r="E67" s="313"/>
      <c r="F67" s="314">
        <f>F68+F70+F72+F74</f>
        <v>0</v>
      </c>
      <c r="G67" s="314">
        <f>G68+G70+G72+G74</f>
        <v>4268780</v>
      </c>
      <c r="H67" s="314">
        <f>H68+H70+H72+H74</f>
        <v>8263673.75</v>
      </c>
      <c r="I67" s="314">
        <f>I68+I70+I72+I74</f>
        <v>12532453.75</v>
      </c>
    </row>
    <row r="68" spans="1:9" ht="82.5">
      <c r="A68" s="301" t="s">
        <v>261</v>
      </c>
      <c r="B68" s="331"/>
      <c r="C68" s="311"/>
      <c r="D68" s="312" t="s">
        <v>262</v>
      </c>
      <c r="E68" s="313"/>
      <c r="F68" s="314"/>
      <c r="G68" s="314"/>
      <c r="H68" s="314">
        <f>H69</f>
        <v>6416017.92</v>
      </c>
      <c r="I68" s="314">
        <f>H68</f>
        <v>6416017.92</v>
      </c>
    </row>
    <row r="69" spans="1:9" ht="41.25">
      <c r="A69" s="301" t="s">
        <v>185</v>
      </c>
      <c r="B69" s="312" t="s">
        <v>179</v>
      </c>
      <c r="C69" s="313"/>
      <c r="D69" s="312"/>
      <c r="E69" s="313">
        <v>200</v>
      </c>
      <c r="F69" s="314"/>
      <c r="G69" s="314"/>
      <c r="H69" s="314">
        <f>'РАСХ 2020 по целевым статьям'!M83</f>
        <v>6416017.92</v>
      </c>
      <c r="I69" s="314">
        <f>H69</f>
        <v>6416017.92</v>
      </c>
    </row>
    <row r="70" spans="1:9" ht="27">
      <c r="A70" s="301" t="s">
        <v>282</v>
      </c>
      <c r="B70" s="297"/>
      <c r="C70" s="313"/>
      <c r="D70" s="312" t="s">
        <v>283</v>
      </c>
      <c r="E70" s="313"/>
      <c r="F70" s="314"/>
      <c r="G70" s="314"/>
      <c r="H70" s="314">
        <f>H71</f>
        <v>1622983.2</v>
      </c>
      <c r="I70" s="314">
        <f>H70</f>
        <v>1622983.2</v>
      </c>
    </row>
    <row r="71" spans="1:9" ht="41.25">
      <c r="A71" s="301" t="s">
        <v>185</v>
      </c>
      <c r="B71" s="446"/>
      <c r="C71" s="297"/>
      <c r="D71" s="446"/>
      <c r="E71" s="313">
        <v>200</v>
      </c>
      <c r="F71" s="314"/>
      <c r="G71" s="314"/>
      <c r="H71" s="314">
        <f>'РАСХ 2020 по целевым статьям'!L86</f>
        <v>1622983.2</v>
      </c>
      <c r="I71" s="314">
        <f>H71</f>
        <v>1622983.2</v>
      </c>
    </row>
    <row r="72" spans="1:9" ht="41.25">
      <c r="A72" s="301" t="s">
        <v>339</v>
      </c>
      <c r="B72" s="338"/>
      <c r="C72" s="338"/>
      <c r="D72" s="312" t="s">
        <v>340</v>
      </c>
      <c r="E72" s="313"/>
      <c r="F72" s="314"/>
      <c r="G72" s="314"/>
      <c r="H72" s="314">
        <f>H73</f>
        <v>224672.63</v>
      </c>
      <c r="I72" s="314">
        <f>I73</f>
        <v>224672.63</v>
      </c>
    </row>
    <row r="73" spans="1:9" ht="41.25">
      <c r="A73" s="301" t="s">
        <v>185</v>
      </c>
      <c r="B73" s="338"/>
      <c r="C73" s="338"/>
      <c r="D73" s="312"/>
      <c r="E73" s="313">
        <v>200</v>
      </c>
      <c r="F73" s="314"/>
      <c r="G73" s="314"/>
      <c r="H73" s="314">
        <f>'РАСХ 2020 по целевым статьям'!M87</f>
        <v>224672.63</v>
      </c>
      <c r="I73" s="314">
        <f>H73</f>
        <v>224672.63</v>
      </c>
    </row>
    <row r="74" spans="1:9" ht="27">
      <c r="A74" s="301" t="s">
        <v>282</v>
      </c>
      <c r="B74" s="338"/>
      <c r="C74" s="338"/>
      <c r="D74" s="312" t="s">
        <v>338</v>
      </c>
      <c r="E74" s="313"/>
      <c r="F74" s="314"/>
      <c r="G74" s="314">
        <f>G75</f>
        <v>4268780</v>
      </c>
      <c r="H74" s="314"/>
      <c r="I74" s="314">
        <f>I75</f>
        <v>4268780</v>
      </c>
    </row>
    <row r="75" spans="1:9" ht="41.25">
      <c r="A75" s="301" t="s">
        <v>185</v>
      </c>
      <c r="B75" s="338"/>
      <c r="C75" s="338"/>
      <c r="D75" s="312"/>
      <c r="E75" s="313">
        <v>200</v>
      </c>
      <c r="F75" s="314"/>
      <c r="G75" s="314">
        <f>'РАСХ 2020 по целевым статьям'!K90</f>
        <v>4268780</v>
      </c>
      <c r="H75" s="314"/>
      <c r="I75" s="314">
        <f>G75</f>
        <v>4268780</v>
      </c>
    </row>
    <row r="76" spans="1:10" s="345" customFormat="1" ht="21.75" customHeight="1">
      <c r="A76" s="340" t="s">
        <v>58</v>
      </c>
      <c r="B76" s="340"/>
      <c r="C76" s="341" t="s">
        <v>57</v>
      </c>
      <c r="D76" s="342"/>
      <c r="E76" s="343"/>
      <c r="F76" s="344"/>
      <c r="G76" s="344"/>
      <c r="H76" s="344">
        <f>H77</f>
        <v>1113103.5899999999</v>
      </c>
      <c r="I76" s="344">
        <f>H76</f>
        <v>1113103.5899999999</v>
      </c>
      <c r="J76" s="410"/>
    </row>
    <row r="77" spans="1:9" ht="41.25">
      <c r="A77" s="302" t="s">
        <v>205</v>
      </c>
      <c r="B77" s="338"/>
      <c r="C77" s="311"/>
      <c r="D77" s="304" t="s">
        <v>234</v>
      </c>
      <c r="E77" s="332"/>
      <c r="F77" s="333"/>
      <c r="G77" s="362"/>
      <c r="H77" s="362">
        <f>H78</f>
        <v>1113103.5899999999</v>
      </c>
      <c r="I77" s="362">
        <f>I78</f>
        <v>1113103.5899999999</v>
      </c>
    </row>
    <row r="78" spans="1:9" ht="41.25">
      <c r="A78" s="300" t="s">
        <v>206</v>
      </c>
      <c r="B78" s="338"/>
      <c r="C78" s="308" t="s">
        <v>179</v>
      </c>
      <c r="D78" s="307" t="s">
        <v>235</v>
      </c>
      <c r="E78" s="335"/>
      <c r="F78" s="309"/>
      <c r="G78" s="309"/>
      <c r="H78" s="314">
        <f>H79</f>
        <v>1113103.5899999999</v>
      </c>
      <c r="I78" s="314">
        <f>I79</f>
        <v>1113103.5899999999</v>
      </c>
    </row>
    <row r="79" spans="1:9" ht="27">
      <c r="A79" s="300" t="s">
        <v>236</v>
      </c>
      <c r="B79" s="338"/>
      <c r="C79" s="308"/>
      <c r="D79" s="307" t="s">
        <v>237</v>
      </c>
      <c r="E79" s="335"/>
      <c r="F79" s="309"/>
      <c r="G79" s="309"/>
      <c r="H79" s="309">
        <f>H80+H82</f>
        <v>1113103.5899999999</v>
      </c>
      <c r="I79" s="309">
        <f>H79</f>
        <v>1113103.5899999999</v>
      </c>
    </row>
    <row r="80" spans="1:9" ht="54.75">
      <c r="A80" s="300" t="s">
        <v>238</v>
      </c>
      <c r="B80" s="338"/>
      <c r="C80" s="308"/>
      <c r="D80" s="307" t="s">
        <v>239</v>
      </c>
      <c r="E80" s="335"/>
      <c r="F80" s="309"/>
      <c r="G80" s="309"/>
      <c r="H80" s="314">
        <f>H81</f>
        <v>1012030.59</v>
      </c>
      <c r="I80" s="309">
        <f>H80</f>
        <v>1012030.59</v>
      </c>
    </row>
    <row r="81" spans="1:9" ht="41.25">
      <c r="A81" s="301" t="s">
        <v>185</v>
      </c>
      <c r="B81" s="307"/>
      <c r="C81" s="308"/>
      <c r="D81" s="309"/>
      <c r="E81" s="335">
        <v>200</v>
      </c>
      <c r="F81" s="309"/>
      <c r="G81" s="309"/>
      <c r="H81" s="314">
        <f>'РАСХ 2020 по целевым статьям'!M31</f>
        <v>1012030.59</v>
      </c>
      <c r="I81" s="309">
        <f>H81</f>
        <v>1012030.59</v>
      </c>
    </row>
    <row r="82" spans="1:9" ht="54.75">
      <c r="A82" s="300" t="s">
        <v>207</v>
      </c>
      <c r="B82" s="338"/>
      <c r="C82" s="308" t="s">
        <v>179</v>
      </c>
      <c r="D82" s="307" t="s">
        <v>240</v>
      </c>
      <c r="E82" s="309"/>
      <c r="F82" s="309"/>
      <c r="G82" s="309"/>
      <c r="H82" s="309">
        <f>H83</f>
        <v>101073</v>
      </c>
      <c r="I82" s="309">
        <f>H82</f>
        <v>101073</v>
      </c>
    </row>
    <row r="83" spans="1:9" ht="41.25">
      <c r="A83" s="301" t="s">
        <v>185</v>
      </c>
      <c r="B83" s="338"/>
      <c r="C83" s="313"/>
      <c r="D83" s="312" t="s">
        <v>179</v>
      </c>
      <c r="E83" s="336">
        <v>200</v>
      </c>
      <c r="F83" s="317"/>
      <c r="G83" s="334"/>
      <c r="H83" s="314">
        <f>'РАСХ 2020 по целевым статьям'!M33</f>
        <v>101073</v>
      </c>
      <c r="I83" s="309">
        <f>H83</f>
        <v>101073</v>
      </c>
    </row>
    <row r="84" spans="1:9" ht="13.5">
      <c r="A84" s="326" t="s">
        <v>281</v>
      </c>
      <c r="B84" s="319"/>
      <c r="C84" s="320" t="s">
        <v>222</v>
      </c>
      <c r="D84" s="321"/>
      <c r="E84" s="337"/>
      <c r="F84" s="323"/>
      <c r="G84" s="323"/>
      <c r="H84" s="323">
        <f>H85</f>
        <v>1042823.5700000001</v>
      </c>
      <c r="I84" s="323">
        <f>I85</f>
        <v>1042823.5700000001</v>
      </c>
    </row>
    <row r="85" spans="1:9" ht="41.25">
      <c r="A85" s="302" t="s">
        <v>205</v>
      </c>
      <c r="B85" s="338"/>
      <c r="C85" s="311"/>
      <c r="D85" s="304" t="s">
        <v>234</v>
      </c>
      <c r="E85" s="336"/>
      <c r="F85" s="314"/>
      <c r="G85" s="314"/>
      <c r="H85" s="314">
        <f>H86</f>
        <v>1042823.5700000001</v>
      </c>
      <c r="I85" s="314">
        <f>I86</f>
        <v>1042823.5700000001</v>
      </c>
    </row>
    <row r="86" spans="1:9" ht="41.25">
      <c r="A86" s="300" t="s">
        <v>206</v>
      </c>
      <c r="B86" s="338"/>
      <c r="C86" s="308" t="s">
        <v>179</v>
      </c>
      <c r="D86" s="307" t="s">
        <v>235</v>
      </c>
      <c r="E86" s="313"/>
      <c r="F86" s="314"/>
      <c r="G86" s="314"/>
      <c r="H86" s="314">
        <f>H87+H90</f>
        <v>1042823.5700000001</v>
      </c>
      <c r="I86" s="314">
        <f>I87+I90</f>
        <v>1042823.5700000001</v>
      </c>
    </row>
    <row r="87" spans="1:9" ht="27">
      <c r="A87" s="301" t="s">
        <v>208</v>
      </c>
      <c r="C87" s="313"/>
      <c r="D87" s="312" t="s">
        <v>243</v>
      </c>
      <c r="E87" s="313"/>
      <c r="F87" s="314"/>
      <c r="G87" s="314"/>
      <c r="H87" s="314">
        <f>H88+H89</f>
        <v>830823.5700000001</v>
      </c>
      <c r="I87" s="314">
        <f>I88+I89</f>
        <v>830823.5700000001</v>
      </c>
    </row>
    <row r="88" spans="1:9" ht="41.25">
      <c r="A88" s="301" t="s">
        <v>185</v>
      </c>
      <c r="B88" s="312"/>
      <c r="C88" s="339"/>
      <c r="D88" s="307"/>
      <c r="E88" s="313">
        <v>200</v>
      </c>
      <c r="F88" s="309"/>
      <c r="G88" s="309"/>
      <c r="H88" s="309">
        <f>'РАСХ 2020 по целевым статьям'!L37</f>
        <v>195022.19</v>
      </c>
      <c r="I88" s="309">
        <f>H88</f>
        <v>195022.19</v>
      </c>
    </row>
    <row r="89" spans="1:9" ht="13.5">
      <c r="A89" s="301" t="s">
        <v>181</v>
      </c>
      <c r="B89" s="312"/>
      <c r="C89" s="339"/>
      <c r="D89" s="312"/>
      <c r="E89" s="313">
        <v>800</v>
      </c>
      <c r="F89" s="309"/>
      <c r="G89" s="309"/>
      <c r="H89" s="309">
        <f>'РАСХ 2020 по целевым статьям'!M38</f>
        <v>635801.38</v>
      </c>
      <c r="I89" s="309">
        <f>H89</f>
        <v>635801.38</v>
      </c>
    </row>
    <row r="90" spans="1:9" ht="41.25" customHeight="1">
      <c r="A90" s="301" t="s">
        <v>291</v>
      </c>
      <c r="B90" s="312"/>
      <c r="C90" s="339"/>
      <c r="D90" s="312" t="s">
        <v>290</v>
      </c>
      <c r="E90" s="313"/>
      <c r="F90" s="314"/>
      <c r="G90" s="314"/>
      <c r="H90" s="314">
        <f>H91+H92</f>
        <v>212000</v>
      </c>
      <c r="I90" s="314">
        <f>I91+I92</f>
        <v>212000</v>
      </c>
    </row>
    <row r="91" spans="1:9" ht="41.25">
      <c r="A91" s="301" t="s">
        <v>185</v>
      </c>
      <c r="B91" s="312"/>
      <c r="C91" s="339"/>
      <c r="D91" s="312"/>
      <c r="E91" s="313">
        <v>200</v>
      </c>
      <c r="F91" s="314"/>
      <c r="G91" s="314"/>
      <c r="H91" s="314">
        <f>'РАСХ 2020 по целевым статьям'!M61</f>
        <v>117000</v>
      </c>
      <c r="I91" s="314">
        <f>H91</f>
        <v>117000</v>
      </c>
    </row>
    <row r="92" spans="1:9" ht="52.5" customHeight="1">
      <c r="A92" s="301" t="s">
        <v>364</v>
      </c>
      <c r="B92" s="312"/>
      <c r="C92" s="339"/>
      <c r="D92" s="312"/>
      <c r="E92" s="313">
        <v>400</v>
      </c>
      <c r="F92" s="314"/>
      <c r="G92" s="314"/>
      <c r="H92" s="314">
        <f>'РАСХ 2020 по целевым статьям'!M62</f>
        <v>95000</v>
      </c>
      <c r="I92" s="314">
        <f>H92</f>
        <v>95000</v>
      </c>
    </row>
    <row r="93" spans="1:9" ht="13.5">
      <c r="A93" s="326" t="s">
        <v>60</v>
      </c>
      <c r="B93" s="319"/>
      <c r="C93" s="320" t="s">
        <v>59</v>
      </c>
      <c r="D93" s="321"/>
      <c r="E93" s="322"/>
      <c r="F93" s="323">
        <f>F99+F94</f>
        <v>3681747.81</v>
      </c>
      <c r="G93" s="323">
        <f>G99+G94</f>
        <v>777948.67</v>
      </c>
      <c r="H93" s="323">
        <f>H94+H99</f>
        <v>8978342.39</v>
      </c>
      <c r="I93" s="323">
        <f>F93+G93+H93</f>
        <v>13438038.870000001</v>
      </c>
    </row>
    <row r="94" spans="1:9" ht="41.25">
      <c r="A94" s="302" t="str">
        <f>'РАСХ 2020 по целевым статьям'!G13</f>
        <v>Муниципальная программа "Формирование современной городской среды"</v>
      </c>
      <c r="B94" s="298"/>
      <c r="C94" s="303"/>
      <c r="D94" s="304" t="s">
        <v>321</v>
      </c>
      <c r="E94" s="305"/>
      <c r="F94" s="306">
        <f>F95</f>
        <v>2299697</v>
      </c>
      <c r="G94" s="306">
        <f>G95</f>
        <v>95821</v>
      </c>
      <c r="H94" s="306">
        <f>H95</f>
        <v>130527</v>
      </c>
      <c r="I94" s="306">
        <f>I95</f>
        <v>2526045</v>
      </c>
    </row>
    <row r="95" spans="1:9" ht="27">
      <c r="A95" s="301" t="str">
        <f>'РАСХ 2020 по целевым статьям'!G14</f>
        <v>Муниципальная целевая программа "Решаем вместе!"</v>
      </c>
      <c r="B95" s="299"/>
      <c r="C95" s="311"/>
      <c r="D95" s="312" t="s">
        <v>322</v>
      </c>
      <c r="E95" s="305"/>
      <c r="F95" s="314">
        <f aca="true" t="shared" si="4" ref="F95:G97">F96</f>
        <v>2299697</v>
      </c>
      <c r="G95" s="314">
        <f t="shared" si="4"/>
        <v>95821</v>
      </c>
      <c r="H95" s="314">
        <f>H97</f>
        <v>130527</v>
      </c>
      <c r="I95" s="314">
        <f>I97</f>
        <v>2526045</v>
      </c>
    </row>
    <row r="96" spans="1:9" ht="41.25">
      <c r="A96" s="301" t="str">
        <f>'РАСХ 2020 по целевым статьям'!G15</f>
        <v>Мероприятия, направленные на формирование современной городской среды</v>
      </c>
      <c r="B96" s="299"/>
      <c r="C96" s="311"/>
      <c r="D96" s="312" t="s">
        <v>325</v>
      </c>
      <c r="E96" s="313"/>
      <c r="F96" s="314">
        <f t="shared" si="4"/>
        <v>2299697</v>
      </c>
      <c r="G96" s="314">
        <f t="shared" si="4"/>
        <v>95821</v>
      </c>
      <c r="H96" s="314">
        <f>H97</f>
        <v>130527</v>
      </c>
      <c r="I96" s="314">
        <f>I97</f>
        <v>2526045</v>
      </c>
    </row>
    <row r="97" spans="1:9" ht="27">
      <c r="A97" s="301" t="str">
        <f>'РАСХ 2020 по целевым статьям'!G16</f>
        <v>Формирование современной городской среды за счет средств местного бюджета</v>
      </c>
      <c r="B97" s="298"/>
      <c r="C97" s="303"/>
      <c r="D97" s="312" t="s">
        <v>326</v>
      </c>
      <c r="E97" s="305"/>
      <c r="F97" s="314">
        <f t="shared" si="4"/>
        <v>2299697</v>
      </c>
      <c r="G97" s="314">
        <f t="shared" si="4"/>
        <v>95821</v>
      </c>
      <c r="H97" s="314">
        <f>H98</f>
        <v>130527</v>
      </c>
      <c r="I97" s="314">
        <f>I98</f>
        <v>2526045</v>
      </c>
    </row>
    <row r="98" spans="1:9" ht="41.25">
      <c r="A98" s="301" t="s">
        <v>185</v>
      </c>
      <c r="B98" s="312" t="s">
        <v>179</v>
      </c>
      <c r="C98" s="313"/>
      <c r="D98" s="312"/>
      <c r="E98" s="313">
        <v>200</v>
      </c>
      <c r="F98" s="314">
        <f>'РАСХ 2020 по целевым статьям'!J17</f>
        <v>2299697</v>
      </c>
      <c r="G98" s="314">
        <f>'РАСХ 2020 по целевым статьям'!K17</f>
        <v>95821</v>
      </c>
      <c r="H98" s="314">
        <f>'РАСХ 2020 по целевым статьям'!L17</f>
        <v>130527</v>
      </c>
      <c r="I98" s="314">
        <f>F98+G98+H98</f>
        <v>2526045</v>
      </c>
    </row>
    <row r="99" spans="1:9" ht="41.25">
      <c r="A99" s="302" t="s">
        <v>205</v>
      </c>
      <c r="B99" s="338"/>
      <c r="C99" s="311"/>
      <c r="D99" s="304" t="s">
        <v>234</v>
      </c>
      <c r="E99" s="305"/>
      <c r="F99" s="306">
        <f>F100</f>
        <v>1382050.81</v>
      </c>
      <c r="G99" s="306">
        <f>G105</f>
        <v>682127.67</v>
      </c>
      <c r="H99" s="306">
        <f>H100</f>
        <v>8847815.39</v>
      </c>
      <c r="I99" s="306">
        <f aca="true" t="shared" si="5" ref="H99:I101">I100</f>
        <v>8131207.47</v>
      </c>
    </row>
    <row r="100" spans="1:9" ht="41.25">
      <c r="A100" s="300" t="s">
        <v>206</v>
      </c>
      <c r="B100" s="338"/>
      <c r="C100" s="308" t="s">
        <v>179</v>
      </c>
      <c r="D100" s="307" t="s">
        <v>235</v>
      </c>
      <c r="E100" s="308"/>
      <c r="F100" s="309">
        <f>F101+F105</f>
        <v>1382050.81</v>
      </c>
      <c r="G100" s="309">
        <f>G101+G105</f>
        <v>682127.67</v>
      </c>
      <c r="H100" s="309">
        <f>H101+H105+H116</f>
        <v>8847815.39</v>
      </c>
      <c r="I100" s="309">
        <f>I101+I105+I116</f>
        <v>8131207.47</v>
      </c>
    </row>
    <row r="101" spans="1:9" ht="32.25" customHeight="1">
      <c r="A101" s="300" t="s">
        <v>244</v>
      </c>
      <c r="B101" s="307"/>
      <c r="C101" s="308"/>
      <c r="D101" s="307" t="s">
        <v>245</v>
      </c>
      <c r="E101" s="308"/>
      <c r="F101" s="309"/>
      <c r="G101" s="309"/>
      <c r="H101" s="309">
        <f t="shared" si="5"/>
        <v>2580881.9699999997</v>
      </c>
      <c r="I101" s="309">
        <f t="shared" si="5"/>
        <v>2580881.9699999997</v>
      </c>
    </row>
    <row r="102" spans="1:9" ht="13.5">
      <c r="A102" s="301" t="s">
        <v>124</v>
      </c>
      <c r="B102" s="312"/>
      <c r="C102" s="313"/>
      <c r="D102" s="312" t="s">
        <v>246</v>
      </c>
      <c r="E102" s="313"/>
      <c r="F102" s="314"/>
      <c r="G102" s="314"/>
      <c r="H102" s="314">
        <f>H103+H104</f>
        <v>2580881.9699999997</v>
      </c>
      <c r="I102" s="314">
        <f>I103+I104</f>
        <v>2580881.9699999997</v>
      </c>
    </row>
    <row r="103" spans="1:9" ht="41.25">
      <c r="A103" s="301" t="s">
        <v>185</v>
      </c>
      <c r="B103" s="312"/>
      <c r="C103" s="313"/>
      <c r="D103" s="312"/>
      <c r="E103" s="313">
        <v>200</v>
      </c>
      <c r="F103" s="314"/>
      <c r="G103" s="314"/>
      <c r="H103" s="316">
        <f>'РАСХ 2020 по целевым статьям'!L41</f>
        <v>2577059.57</v>
      </c>
      <c r="I103" s="316">
        <f>H103</f>
        <v>2577059.57</v>
      </c>
    </row>
    <row r="104" spans="1:9" ht="13.5">
      <c r="A104" s="301" t="s">
        <v>181</v>
      </c>
      <c r="B104" s="312"/>
      <c r="C104" s="339"/>
      <c r="D104" s="312"/>
      <c r="E104" s="313">
        <v>800</v>
      </c>
      <c r="F104" s="314"/>
      <c r="G104" s="314"/>
      <c r="H104" s="316">
        <f>'РАСХ 2020 по целевым статьям'!M42</f>
        <v>3822.4</v>
      </c>
      <c r="I104" s="316">
        <f>H104</f>
        <v>3822.4</v>
      </c>
    </row>
    <row r="105" spans="1:10" s="407" customFormat="1" ht="27">
      <c r="A105" s="300" t="s">
        <v>247</v>
      </c>
      <c r="B105" s="307"/>
      <c r="C105" s="308"/>
      <c r="D105" s="307" t="s">
        <v>248</v>
      </c>
      <c r="E105" s="308"/>
      <c r="F105" s="309">
        <f>F106+F108+F110+F112+F114</f>
        <v>1382050.81</v>
      </c>
      <c r="G105" s="309">
        <f>G106+G108+G110+G112+G114</f>
        <v>682127.67</v>
      </c>
      <c r="H105" s="309">
        <f>H106+H108+H110+H112+H114</f>
        <v>6216933.42</v>
      </c>
      <c r="I105" s="309">
        <f>I106+I108+I110+I112</f>
        <v>5500325.5</v>
      </c>
      <c r="J105" s="411"/>
    </row>
    <row r="106" spans="1:10" s="407" customFormat="1" ht="27">
      <c r="A106" s="300" t="s">
        <v>209</v>
      </c>
      <c r="B106" s="307"/>
      <c r="C106" s="308"/>
      <c r="D106" s="307" t="s">
        <v>249</v>
      </c>
      <c r="E106" s="308"/>
      <c r="F106" s="309"/>
      <c r="G106" s="309"/>
      <c r="H106" s="309">
        <f>H107</f>
        <v>5252282</v>
      </c>
      <c r="I106" s="309">
        <f>I107</f>
        <v>5252282</v>
      </c>
      <c r="J106" s="411"/>
    </row>
    <row r="107" spans="1:9" ht="41.25">
      <c r="A107" s="301" t="s">
        <v>185</v>
      </c>
      <c r="B107" s="312"/>
      <c r="C107" s="313"/>
      <c r="D107" s="312"/>
      <c r="E107" s="313">
        <v>200</v>
      </c>
      <c r="F107" s="314"/>
      <c r="G107" s="316"/>
      <c r="H107" s="314">
        <f>'РАСХ 2020 по целевым статьям'!M46</f>
        <v>5252282</v>
      </c>
      <c r="I107" s="314">
        <f>H107</f>
        <v>5252282</v>
      </c>
    </row>
    <row r="108" spans="1:10" s="407" customFormat="1" ht="37.5" customHeight="1">
      <c r="A108" s="300" t="s">
        <v>380</v>
      </c>
      <c r="C108" s="308"/>
      <c r="D108" s="307" t="s">
        <v>381</v>
      </c>
      <c r="E108" s="308"/>
      <c r="F108" s="309"/>
      <c r="G108" s="469">
        <f>G109</f>
        <v>117628</v>
      </c>
      <c r="H108" s="309">
        <f>H109</f>
        <v>0</v>
      </c>
      <c r="I108" s="309">
        <f>I109</f>
        <v>117628</v>
      </c>
      <c r="J108" s="411"/>
    </row>
    <row r="109" spans="1:9" ht="30" customHeight="1">
      <c r="A109" s="301" t="s">
        <v>185</v>
      </c>
      <c r="B109" s="312"/>
      <c r="C109" s="313"/>
      <c r="D109" s="312"/>
      <c r="E109" s="313">
        <v>200</v>
      </c>
      <c r="F109" s="314"/>
      <c r="G109" s="316">
        <f>'РАСХ 2020 по целевым статьям'!K48</f>
        <v>117628</v>
      </c>
      <c r="H109" s="314"/>
      <c r="I109" s="314">
        <f>G109</f>
        <v>117628</v>
      </c>
    </row>
    <row r="110" spans="1:10" s="407" customFormat="1" ht="51" customHeight="1">
      <c r="A110" s="300" t="s">
        <v>382</v>
      </c>
      <c r="C110" s="308"/>
      <c r="D110" s="307" t="s">
        <v>383</v>
      </c>
      <c r="E110" s="308"/>
      <c r="F110" s="309"/>
      <c r="G110" s="469"/>
      <c r="H110" s="309">
        <f>H111</f>
        <v>6191.5</v>
      </c>
      <c r="I110" s="309">
        <f>I111</f>
        <v>6191.5</v>
      </c>
      <c r="J110" s="411"/>
    </row>
    <row r="111" spans="1:9" ht="36.75" customHeight="1">
      <c r="A111" s="301" t="s">
        <v>185</v>
      </c>
      <c r="B111" s="312"/>
      <c r="C111" s="313"/>
      <c r="D111" s="312"/>
      <c r="E111" s="313">
        <v>200</v>
      </c>
      <c r="F111" s="314"/>
      <c r="G111" s="316"/>
      <c r="H111" s="314">
        <f>'РАСХ 2020 по целевым статьям'!M50</f>
        <v>6191.5</v>
      </c>
      <c r="I111" s="314">
        <f>H111</f>
        <v>6191.5</v>
      </c>
    </row>
    <row r="112" spans="1:9" ht="82.5" customHeight="1">
      <c r="A112" s="301" t="s">
        <v>387</v>
      </c>
      <c r="B112" s="312"/>
      <c r="C112" s="313"/>
      <c r="D112" s="312" t="s">
        <v>388</v>
      </c>
      <c r="E112" s="313"/>
      <c r="F112" s="314"/>
      <c r="G112" s="316"/>
      <c r="H112" s="314">
        <f>H113</f>
        <v>124224</v>
      </c>
      <c r="I112" s="314">
        <f>I113</f>
        <v>124224</v>
      </c>
    </row>
    <row r="113" spans="1:9" ht="36.75" customHeight="1">
      <c r="A113" s="301" t="s">
        <v>185</v>
      </c>
      <c r="B113" s="312"/>
      <c r="C113" s="313"/>
      <c r="D113" s="312"/>
      <c r="E113" s="313">
        <v>200</v>
      </c>
      <c r="F113" s="314"/>
      <c r="G113" s="316"/>
      <c r="H113" s="314">
        <f>'РАСХ 2020 по целевым статьям'!M45</f>
        <v>124224</v>
      </c>
      <c r="I113" s="314">
        <f>H113</f>
        <v>124224</v>
      </c>
    </row>
    <row r="114" spans="1:9" ht="36.75" customHeight="1">
      <c r="A114" s="301" t="s">
        <v>394</v>
      </c>
      <c r="B114" s="312"/>
      <c r="C114" s="313"/>
      <c r="D114" s="312" t="s">
        <v>395</v>
      </c>
      <c r="E114" s="313"/>
      <c r="F114" s="314">
        <f>F115</f>
        <v>1382050.81</v>
      </c>
      <c r="G114" s="314">
        <f>G115</f>
        <v>564499.67</v>
      </c>
      <c r="H114" s="314">
        <f>H115</f>
        <v>834235.92</v>
      </c>
      <c r="I114" s="314">
        <f>I115</f>
        <v>2780786.4</v>
      </c>
    </row>
    <row r="115" spans="1:9" ht="36.75" customHeight="1">
      <c r="A115" s="301" t="s">
        <v>185</v>
      </c>
      <c r="B115" s="312"/>
      <c r="C115" s="313"/>
      <c r="D115" s="312"/>
      <c r="E115" s="313">
        <v>200</v>
      </c>
      <c r="F115" s="314">
        <f>'РАСХ 2020 по целевым статьям'!J53</f>
        <v>1382050.81</v>
      </c>
      <c r="G115" s="316">
        <f>'РАСХ 2020 по целевым статьям'!K53</f>
        <v>564499.67</v>
      </c>
      <c r="H115" s="314">
        <f>'РАСХ 2020 по целевым статьям'!L53</f>
        <v>834235.92</v>
      </c>
      <c r="I115" s="314">
        <f>F115+G115+H115</f>
        <v>2780786.4</v>
      </c>
    </row>
    <row r="116" spans="1:10" s="407" customFormat="1" ht="51" customHeight="1">
      <c r="A116" s="300" t="s">
        <v>253</v>
      </c>
      <c r="B116" s="411"/>
      <c r="C116" s="308"/>
      <c r="D116" s="307" t="s">
        <v>254</v>
      </c>
      <c r="E116" s="308"/>
      <c r="F116" s="309"/>
      <c r="G116" s="469"/>
      <c r="H116" s="309">
        <f>H117</f>
        <v>50000</v>
      </c>
      <c r="I116" s="309">
        <f>I117</f>
        <v>50000</v>
      </c>
      <c r="J116" s="411"/>
    </row>
    <row r="117" spans="1:9" ht="99.75" customHeight="1">
      <c r="A117" s="301" t="s">
        <v>397</v>
      </c>
      <c r="B117" s="312"/>
      <c r="C117" s="313"/>
      <c r="D117" s="312" t="s">
        <v>398</v>
      </c>
      <c r="E117" s="313"/>
      <c r="F117" s="314"/>
      <c r="G117" s="316"/>
      <c r="H117" s="314">
        <f>H118</f>
        <v>50000</v>
      </c>
      <c r="I117" s="314">
        <f>I118</f>
        <v>50000</v>
      </c>
    </row>
    <row r="118" spans="1:9" ht="36.75" customHeight="1">
      <c r="A118" s="301" t="s">
        <v>185</v>
      </c>
      <c r="B118" s="312"/>
      <c r="C118" s="313"/>
      <c r="D118" s="312"/>
      <c r="E118" s="313">
        <v>200</v>
      </c>
      <c r="F118" s="314"/>
      <c r="G118" s="316"/>
      <c r="H118" s="314">
        <v>50000</v>
      </c>
      <c r="I118" s="314">
        <f>H118</f>
        <v>50000</v>
      </c>
    </row>
    <row r="119" spans="1:10" s="345" customFormat="1" ht="31.5" customHeight="1">
      <c r="A119" s="340" t="s">
        <v>134</v>
      </c>
      <c r="B119" s="346"/>
      <c r="C119" s="341" t="s">
        <v>61</v>
      </c>
      <c r="D119" s="347"/>
      <c r="E119" s="348"/>
      <c r="F119" s="349"/>
      <c r="G119" s="349"/>
      <c r="H119" s="349">
        <f aca="true" t="shared" si="6" ref="H119:I122">H120</f>
        <v>11701766.899999999</v>
      </c>
      <c r="I119" s="349">
        <f t="shared" si="6"/>
        <v>11701766.899999999</v>
      </c>
      <c r="J119" s="410"/>
    </row>
    <row r="120" spans="1:9" ht="41.25">
      <c r="A120" s="302" t="s">
        <v>205</v>
      </c>
      <c r="B120" s="338"/>
      <c r="C120" s="311"/>
      <c r="D120" s="304" t="s">
        <v>234</v>
      </c>
      <c r="E120" s="313"/>
      <c r="F120" s="314"/>
      <c r="G120" s="314"/>
      <c r="H120" s="316">
        <f t="shared" si="6"/>
        <v>11701766.899999999</v>
      </c>
      <c r="I120" s="316">
        <f t="shared" si="6"/>
        <v>11701766.899999999</v>
      </c>
    </row>
    <row r="121" spans="1:9" ht="41.25">
      <c r="A121" s="300" t="s">
        <v>206</v>
      </c>
      <c r="B121" s="338"/>
      <c r="C121" s="308" t="s">
        <v>179</v>
      </c>
      <c r="D121" s="307" t="s">
        <v>235</v>
      </c>
      <c r="E121" s="313"/>
      <c r="F121" s="314"/>
      <c r="G121" s="314"/>
      <c r="H121" s="316">
        <f>H122+H127</f>
        <v>11701766.899999999</v>
      </c>
      <c r="I121" s="316">
        <f>I122+I127</f>
        <v>11701766.899999999</v>
      </c>
    </row>
    <row r="122" spans="1:9" ht="33" customHeight="1">
      <c r="A122" s="300" t="s">
        <v>250</v>
      </c>
      <c r="B122" s="350"/>
      <c r="C122" s="308"/>
      <c r="D122" s="307" t="s">
        <v>251</v>
      </c>
      <c r="E122" s="313"/>
      <c r="F122" s="314"/>
      <c r="G122" s="314"/>
      <c r="H122" s="316">
        <f t="shared" si="6"/>
        <v>11651766.899999999</v>
      </c>
      <c r="I122" s="316">
        <f t="shared" si="6"/>
        <v>11651766.899999999</v>
      </c>
    </row>
    <row r="123" spans="1:9" ht="34.5" customHeight="1">
      <c r="A123" s="301" t="s">
        <v>213</v>
      </c>
      <c r="B123" s="351"/>
      <c r="C123" s="313"/>
      <c r="D123" s="312" t="s">
        <v>252</v>
      </c>
      <c r="E123" s="313"/>
      <c r="F123" s="314"/>
      <c r="G123" s="314"/>
      <c r="H123" s="314">
        <f>H124+H125+H126</f>
        <v>11651766.899999999</v>
      </c>
      <c r="I123" s="314">
        <f>I124+I125+I126</f>
        <v>11651766.899999999</v>
      </c>
    </row>
    <row r="124" spans="1:9" ht="82.5">
      <c r="A124" s="301" t="s">
        <v>195</v>
      </c>
      <c r="B124" s="312"/>
      <c r="C124" s="339"/>
      <c r="D124" s="312"/>
      <c r="E124" s="313">
        <v>100</v>
      </c>
      <c r="F124" s="314"/>
      <c r="G124" s="314"/>
      <c r="H124" s="316">
        <f>'РАСХ 2020 по целевым статьям'!L56</f>
        <v>9523821.53</v>
      </c>
      <c r="I124" s="314">
        <f>H124</f>
        <v>9523821.53</v>
      </c>
    </row>
    <row r="125" spans="1:9" ht="41.25">
      <c r="A125" s="301" t="s">
        <v>185</v>
      </c>
      <c r="B125" s="312"/>
      <c r="C125" s="339"/>
      <c r="D125" s="312"/>
      <c r="E125" s="313">
        <v>200</v>
      </c>
      <c r="F125" s="314"/>
      <c r="G125" s="314"/>
      <c r="H125" s="314">
        <f>'РАСХ 2020 по целевым статьям'!L57</f>
        <v>2026618.37</v>
      </c>
      <c r="I125" s="314">
        <f>H125</f>
        <v>2026618.37</v>
      </c>
    </row>
    <row r="126" spans="1:9" ht="18.75" customHeight="1">
      <c r="A126" s="301" t="s">
        <v>181</v>
      </c>
      <c r="B126" s="312"/>
      <c r="C126" s="339"/>
      <c r="D126" s="312"/>
      <c r="E126" s="313">
        <v>800</v>
      </c>
      <c r="F126" s="314"/>
      <c r="G126" s="314"/>
      <c r="H126" s="316">
        <f>'РАСХ 2020 по целевым статьям'!L58</f>
        <v>101327</v>
      </c>
      <c r="I126" s="314">
        <f>H126</f>
        <v>101327</v>
      </c>
    </row>
    <row r="127" spans="1:10" s="407" customFormat="1" ht="48" customHeight="1">
      <c r="A127" s="300" t="s">
        <v>253</v>
      </c>
      <c r="B127" s="411"/>
      <c r="C127" s="308"/>
      <c r="D127" s="307" t="s">
        <v>254</v>
      </c>
      <c r="E127" s="308"/>
      <c r="F127" s="309"/>
      <c r="G127" s="309"/>
      <c r="H127" s="469">
        <f>H128</f>
        <v>50000</v>
      </c>
      <c r="I127" s="309">
        <f>I128</f>
        <v>50000</v>
      </c>
      <c r="J127" s="411"/>
    </row>
    <row r="128" spans="1:9" ht="99.75" customHeight="1">
      <c r="A128" s="301" t="s">
        <v>397</v>
      </c>
      <c r="B128" s="312"/>
      <c r="C128" s="313"/>
      <c r="D128" s="312" t="s">
        <v>398</v>
      </c>
      <c r="E128" s="313"/>
      <c r="F128" s="314"/>
      <c r="G128" s="314"/>
      <c r="H128" s="316">
        <f>H129</f>
        <v>50000</v>
      </c>
      <c r="I128" s="314">
        <f>I129</f>
        <v>50000</v>
      </c>
    </row>
    <row r="129" spans="1:9" ht="34.5" customHeight="1">
      <c r="A129" s="301" t="s">
        <v>185</v>
      </c>
      <c r="B129" s="312"/>
      <c r="C129" s="313"/>
      <c r="D129" s="312"/>
      <c r="E129" s="313">
        <v>200</v>
      </c>
      <c r="F129" s="314"/>
      <c r="G129" s="314"/>
      <c r="H129" s="316">
        <v>50000</v>
      </c>
      <c r="I129" s="314">
        <f>H129</f>
        <v>50000</v>
      </c>
    </row>
    <row r="130" spans="1:9" ht="30.75" customHeight="1">
      <c r="A130" s="340" t="s">
        <v>70</v>
      </c>
      <c r="B130" s="347"/>
      <c r="C130" s="449" t="s">
        <v>69</v>
      </c>
      <c r="D130" s="347"/>
      <c r="E130" s="348"/>
      <c r="F130" s="349"/>
      <c r="G130" s="349"/>
      <c r="H130" s="356">
        <f>H131</f>
        <v>2826370.29</v>
      </c>
      <c r="I130" s="349">
        <f>H130</f>
        <v>2826370.29</v>
      </c>
    </row>
    <row r="131" spans="1:9" ht="30.75" customHeight="1">
      <c r="A131" s="301" t="s">
        <v>319</v>
      </c>
      <c r="B131" s="297"/>
      <c r="C131" s="313" t="s">
        <v>179</v>
      </c>
      <c r="D131" s="312" t="s">
        <v>341</v>
      </c>
      <c r="E131" s="313"/>
      <c r="F131" s="314"/>
      <c r="G131" s="314"/>
      <c r="H131" s="314">
        <f>H132</f>
        <v>2826370.29</v>
      </c>
      <c r="I131" s="314">
        <f>I132</f>
        <v>2826370.29</v>
      </c>
    </row>
    <row r="132" spans="1:9" ht="30.75" customHeight="1">
      <c r="A132" s="301" t="s">
        <v>152</v>
      </c>
      <c r="B132" s="312" t="s">
        <v>179</v>
      </c>
      <c r="C132" s="313"/>
      <c r="D132" s="312"/>
      <c r="E132" s="313">
        <v>500</v>
      </c>
      <c r="F132" s="314"/>
      <c r="G132" s="314"/>
      <c r="H132" s="314">
        <f>'РАСХ 2020 по целевым статьям'!M69</f>
        <v>2826370.29</v>
      </c>
      <c r="I132" s="314">
        <f>H132</f>
        <v>2826370.29</v>
      </c>
    </row>
    <row r="133" spans="1:10" s="345" customFormat="1" ht="13.5">
      <c r="A133" s="340" t="s">
        <v>78</v>
      </c>
      <c r="B133" s="346"/>
      <c r="C133" s="341" t="s">
        <v>77</v>
      </c>
      <c r="D133" s="347"/>
      <c r="E133" s="348"/>
      <c r="F133" s="353"/>
      <c r="G133" s="349"/>
      <c r="H133" s="349">
        <f aca="true" t="shared" si="7" ref="H133:I135">H134</f>
        <v>93285</v>
      </c>
      <c r="I133" s="349">
        <f t="shared" si="7"/>
        <v>93285</v>
      </c>
      <c r="J133" s="410"/>
    </row>
    <row r="134" spans="1:9" ht="13.5">
      <c r="A134" s="301" t="s">
        <v>193</v>
      </c>
      <c r="B134" s="299"/>
      <c r="C134" s="311"/>
      <c r="D134" s="312" t="s">
        <v>263</v>
      </c>
      <c r="E134" s="313"/>
      <c r="F134" s="314"/>
      <c r="G134" s="314"/>
      <c r="H134" s="314">
        <f t="shared" si="7"/>
        <v>93285</v>
      </c>
      <c r="I134" s="314">
        <f t="shared" si="7"/>
        <v>93285</v>
      </c>
    </row>
    <row r="135" spans="1:9" ht="54.75">
      <c r="A135" s="301" t="s">
        <v>269</v>
      </c>
      <c r="B135" s="297"/>
      <c r="C135" s="313"/>
      <c r="D135" s="312" t="s">
        <v>270</v>
      </c>
      <c r="E135" s="334"/>
      <c r="F135" s="317"/>
      <c r="G135" s="317"/>
      <c r="H135" s="314">
        <f t="shared" si="7"/>
        <v>93285</v>
      </c>
      <c r="I135" s="314">
        <f t="shared" si="7"/>
        <v>93285</v>
      </c>
    </row>
    <row r="136" spans="1:9" ht="27">
      <c r="A136" s="301" t="s">
        <v>180</v>
      </c>
      <c r="B136" s="312"/>
      <c r="C136" s="297"/>
      <c r="D136" s="314"/>
      <c r="E136" s="313">
        <v>300</v>
      </c>
      <c r="F136" s="317"/>
      <c r="G136" s="314"/>
      <c r="H136" s="314">
        <f>'РАСХ 2020 по целевым статьям'!M104</f>
        <v>93285</v>
      </c>
      <c r="I136" s="314">
        <f>H136</f>
        <v>93285</v>
      </c>
    </row>
    <row r="137" spans="1:9" ht="13.5">
      <c r="A137" s="354" t="s">
        <v>80</v>
      </c>
      <c r="B137" s="354"/>
      <c r="C137" s="347" t="s">
        <v>79</v>
      </c>
      <c r="D137" s="352"/>
      <c r="E137" s="355"/>
      <c r="F137" s="353">
        <f>F143</f>
        <v>714714</v>
      </c>
      <c r="G137" s="353">
        <f>G143</f>
        <v>223744</v>
      </c>
      <c r="H137" s="356">
        <f>H138+H143</f>
        <v>250341.76</v>
      </c>
      <c r="I137" s="356">
        <f>I138+I143</f>
        <v>1188799.76</v>
      </c>
    </row>
    <row r="138" spans="1:9" ht="18.75" customHeight="1">
      <c r="A138" s="302" t="s">
        <v>193</v>
      </c>
      <c r="B138" s="298"/>
      <c r="C138" s="303"/>
      <c r="D138" s="304" t="s">
        <v>263</v>
      </c>
      <c r="E138" s="363"/>
      <c r="F138" s="377">
        <v>0</v>
      </c>
      <c r="G138" s="377">
        <v>0</v>
      </c>
      <c r="H138" s="364">
        <f>H139+H141</f>
        <v>26700</v>
      </c>
      <c r="I138" s="364">
        <f>I139+I141</f>
        <v>26700</v>
      </c>
    </row>
    <row r="139" spans="1:9" ht="21.75" customHeight="1">
      <c r="A139" s="301" t="s">
        <v>149</v>
      </c>
      <c r="C139" s="313"/>
      <c r="D139" s="312" t="s">
        <v>292</v>
      </c>
      <c r="E139" s="351"/>
      <c r="F139" s="351"/>
      <c r="G139" s="351"/>
      <c r="H139" s="358">
        <f>H140</f>
        <v>15000</v>
      </c>
      <c r="I139" s="358">
        <f>I140</f>
        <v>15000</v>
      </c>
    </row>
    <row r="140" spans="1:9" ht="36" customHeight="1">
      <c r="A140" s="301" t="s">
        <v>180</v>
      </c>
      <c r="B140" s="312"/>
      <c r="C140" s="339"/>
      <c r="D140" s="351"/>
      <c r="E140" s="313">
        <v>300</v>
      </c>
      <c r="F140" s="351"/>
      <c r="G140" s="351"/>
      <c r="H140" s="358">
        <f>'РАСХ 2020 по целевым статьям'!M106</f>
        <v>15000</v>
      </c>
      <c r="I140" s="358">
        <f>H140</f>
        <v>15000</v>
      </c>
    </row>
    <row r="141" spans="1:9" ht="57" customHeight="1">
      <c r="A141" s="301" t="s">
        <v>391</v>
      </c>
      <c r="B141" s="312"/>
      <c r="C141" s="339"/>
      <c r="D141" s="312" t="s">
        <v>386</v>
      </c>
      <c r="E141" s="313"/>
      <c r="F141" s="351"/>
      <c r="G141" s="351"/>
      <c r="H141" s="358">
        <f>H142</f>
        <v>11700</v>
      </c>
      <c r="I141" s="358">
        <f>I142</f>
        <v>11700</v>
      </c>
    </row>
    <row r="142" spans="1:9" ht="36" customHeight="1">
      <c r="A142" s="301" t="s">
        <v>185</v>
      </c>
      <c r="B142" s="312"/>
      <c r="C142" s="339"/>
      <c r="D142" s="312"/>
      <c r="E142" s="313">
        <v>200</v>
      </c>
      <c r="F142" s="351"/>
      <c r="G142" s="351"/>
      <c r="H142" s="358">
        <f>'РАСХ 2020 по целевым статьям'!M109</f>
        <v>11700</v>
      </c>
      <c r="I142" s="358">
        <f>H142</f>
        <v>11700</v>
      </c>
    </row>
    <row r="143" spans="1:9" ht="69">
      <c r="A143" s="302" t="s">
        <v>204</v>
      </c>
      <c r="B143" s="365"/>
      <c r="C143" s="305" t="s">
        <v>179</v>
      </c>
      <c r="D143" s="304" t="s">
        <v>227</v>
      </c>
      <c r="E143" s="350"/>
      <c r="F143" s="367">
        <f>F145</f>
        <v>714714</v>
      </c>
      <c r="G143" s="367">
        <f>G144</f>
        <v>223744</v>
      </c>
      <c r="H143" s="367">
        <f aca="true" t="shared" si="8" ref="H143:I146">H144</f>
        <v>223641.76</v>
      </c>
      <c r="I143" s="367">
        <f t="shared" si="8"/>
        <v>1162099.76</v>
      </c>
    </row>
    <row r="144" spans="1:9" ht="41.25">
      <c r="A144" s="300" t="s">
        <v>228</v>
      </c>
      <c r="B144" s="365"/>
      <c r="C144" s="308" t="s">
        <v>179</v>
      </c>
      <c r="D144" s="307" t="s">
        <v>229</v>
      </c>
      <c r="E144" s="350"/>
      <c r="F144" s="358">
        <f>F145</f>
        <v>714714</v>
      </c>
      <c r="G144" s="358">
        <f>G145</f>
        <v>223744</v>
      </c>
      <c r="H144" s="358">
        <f t="shared" si="8"/>
        <v>223641.76</v>
      </c>
      <c r="I144" s="358">
        <f t="shared" si="8"/>
        <v>1162099.76</v>
      </c>
    </row>
    <row r="145" spans="1:9" ht="74.25" customHeight="1">
      <c r="A145" s="300" t="s">
        <v>233</v>
      </c>
      <c r="B145" s="365"/>
      <c r="C145" s="308"/>
      <c r="D145" s="307" t="s">
        <v>230</v>
      </c>
      <c r="E145" s="350"/>
      <c r="F145" s="358">
        <f>F146</f>
        <v>714714</v>
      </c>
      <c r="G145" s="358">
        <f>G146</f>
        <v>223744</v>
      </c>
      <c r="H145" s="358">
        <f t="shared" si="8"/>
        <v>223641.76</v>
      </c>
      <c r="I145" s="358">
        <f t="shared" si="8"/>
        <v>1162099.76</v>
      </c>
    </row>
    <row r="146" spans="1:9" ht="72" customHeight="1">
      <c r="A146" s="301" t="s">
        <v>231</v>
      </c>
      <c r="B146" s="365"/>
      <c r="C146" s="313" t="s">
        <v>179</v>
      </c>
      <c r="D146" s="312" t="s">
        <v>232</v>
      </c>
      <c r="E146" s="350"/>
      <c r="F146" s="358">
        <f>F147</f>
        <v>714714</v>
      </c>
      <c r="G146" s="358">
        <f>G147</f>
        <v>223744</v>
      </c>
      <c r="H146" s="358">
        <f t="shared" si="8"/>
        <v>223641.76</v>
      </c>
      <c r="I146" s="358">
        <f t="shared" si="8"/>
        <v>1162099.76</v>
      </c>
    </row>
    <row r="147" spans="1:9" ht="41.25" customHeight="1">
      <c r="A147" s="301" t="s">
        <v>180</v>
      </c>
      <c r="B147" s="365"/>
      <c r="C147" s="331"/>
      <c r="D147" s="312" t="s">
        <v>179</v>
      </c>
      <c r="E147" s="313">
        <v>300</v>
      </c>
      <c r="F147" s="358">
        <f>'РАСХ 2020 по целевым статьям'!J12</f>
        <v>714714</v>
      </c>
      <c r="G147" s="358">
        <f>'РАСХ 2020 по целевым статьям'!K12</f>
        <v>223744</v>
      </c>
      <c r="H147" s="358">
        <f>'РАСХ 2020 по целевым статьям'!L12</f>
        <v>223641.76</v>
      </c>
      <c r="I147" s="358">
        <f>F147+G147+H147</f>
        <v>1162099.76</v>
      </c>
    </row>
    <row r="148" spans="1:9" ht="23.25" customHeight="1">
      <c r="A148" s="366" t="s">
        <v>200</v>
      </c>
      <c r="B148" s="366"/>
      <c r="C148" s="368"/>
      <c r="D148" s="366"/>
      <c r="E148" s="366"/>
      <c r="F148" s="369">
        <f>F13</f>
        <v>4629992.8100000005</v>
      </c>
      <c r="G148" s="369">
        <f>G13</f>
        <v>5935472.67</v>
      </c>
      <c r="H148" s="369">
        <f>H13</f>
        <v>41002851.52</v>
      </c>
      <c r="I148" s="369">
        <f>I13</f>
        <v>54264160.29</v>
      </c>
    </row>
    <row r="149" spans="1:9" ht="20.25" customHeight="1">
      <c r="A149" s="366" t="s">
        <v>201</v>
      </c>
      <c r="B149" s="366"/>
      <c r="C149" s="368"/>
      <c r="D149" s="366"/>
      <c r="E149" s="366"/>
      <c r="F149" s="366"/>
      <c r="G149" s="366"/>
      <c r="H149" s="366"/>
      <c r="I149" s="367">
        <f>'ДОХОДЫ 2020'!C33-'Ведомка 2020'!I148</f>
        <v>-888981.0399999991</v>
      </c>
    </row>
  </sheetData>
  <sheetProtection/>
  <mergeCells count="7">
    <mergeCell ref="F4:I4"/>
    <mergeCell ref="A9:H9"/>
    <mergeCell ref="A7:H7"/>
    <mergeCell ref="A8:H8"/>
    <mergeCell ref="D1:I1"/>
    <mergeCell ref="D2:I2"/>
    <mergeCell ref="D3:I3"/>
  </mergeCells>
  <printOptions/>
  <pageMargins left="0.7086614173228347" right="0.7086614173228347" top="0.7480314960629921" bottom="0.7480314960629921" header="0.31496062992125984" footer="0.31496062992125984"/>
  <pageSetup fitToHeight="16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5">
      <selection activeCell="C37" sqref="C37"/>
    </sheetView>
  </sheetViews>
  <sheetFormatPr defaultColWidth="11.875" defaultRowHeight="12.75"/>
  <cols>
    <col min="1" max="1" width="12.00390625" style="13" customWidth="1"/>
    <col min="2" max="2" width="73.50390625" style="14" customWidth="1"/>
    <col min="3" max="3" width="13.50390625" style="15" customWidth="1"/>
    <col min="4" max="4" width="13.875" style="15" customWidth="1"/>
    <col min="5" max="5" width="13.00390625" style="15" customWidth="1"/>
    <col min="6" max="6" width="12.50390625" style="16" customWidth="1"/>
    <col min="7" max="7" width="0" style="16" hidden="1" customWidth="1"/>
    <col min="8" max="16384" width="11.875" style="16" customWidth="1"/>
  </cols>
  <sheetData>
    <row r="1" spans="1:6" s="1" customFormat="1" ht="15">
      <c r="A1" s="17"/>
      <c r="B1" s="521" t="s">
        <v>19</v>
      </c>
      <c r="C1" s="521"/>
      <c r="D1" s="521"/>
      <c r="E1" s="521"/>
      <c r="F1" s="17"/>
    </row>
    <row r="2" spans="1:6" s="1" customFormat="1" ht="15">
      <c r="A2" s="17"/>
      <c r="B2" s="521" t="s">
        <v>20</v>
      </c>
      <c r="C2" s="521"/>
      <c r="D2" s="521"/>
      <c r="E2" s="521"/>
      <c r="F2" s="17"/>
    </row>
    <row r="3" spans="1:6" s="14" customFormat="1" ht="15">
      <c r="A3" s="17"/>
      <c r="B3" s="521" t="s">
        <v>21</v>
      </c>
      <c r="C3" s="521"/>
      <c r="D3" s="521"/>
      <c r="E3" s="521"/>
      <c r="F3" s="17"/>
    </row>
    <row r="4" spans="1:6" s="14" customFormat="1" ht="63.75" customHeight="1">
      <c r="A4" s="533" t="s">
        <v>22</v>
      </c>
      <c r="B4" s="533"/>
      <c r="C4" s="533"/>
      <c r="D4" s="533"/>
      <c r="E4" s="533"/>
      <c r="F4" s="17"/>
    </row>
    <row r="5" spans="1:6" s="14" customFormat="1" ht="7.5" customHeight="1">
      <c r="A5" s="17"/>
      <c r="B5" s="17"/>
      <c r="C5" s="17"/>
      <c r="D5" s="17"/>
      <c r="E5" s="17"/>
      <c r="F5" s="17"/>
    </row>
    <row r="6" spans="1:8" s="14" customFormat="1" ht="13.5" customHeight="1">
      <c r="A6" s="18"/>
      <c r="E6" s="19" t="s">
        <v>23</v>
      </c>
      <c r="H6" s="19"/>
    </row>
    <row r="7" spans="1:8" s="25" customFormat="1" ht="42.75" customHeight="1">
      <c r="A7" s="20" t="s">
        <v>24</v>
      </c>
      <c r="B7" s="21" t="s">
        <v>25</v>
      </c>
      <c r="C7" s="22">
        <v>2011</v>
      </c>
      <c r="D7" s="22">
        <v>2012</v>
      </c>
      <c r="E7" s="22">
        <v>2013</v>
      </c>
      <c r="F7" s="23"/>
      <c r="G7" s="24"/>
      <c r="H7" s="23"/>
    </row>
    <row r="8" spans="1:8" s="31" customFormat="1" ht="15">
      <c r="A8" s="26" t="s">
        <v>26</v>
      </c>
      <c r="B8" s="27" t="s">
        <v>27</v>
      </c>
      <c r="C8" s="28">
        <f>C9+C11+C12+C13+C14+C15</f>
        <v>4162</v>
      </c>
      <c r="D8" s="28">
        <f>D9+D11+D12+D13+D14+D15</f>
        <v>4557.3</v>
      </c>
      <c r="E8" s="28">
        <f>E9+E11+E12+E13+E14+E15</f>
        <v>5027.1</v>
      </c>
      <c r="F8" s="29"/>
      <c r="G8" s="30"/>
      <c r="H8" s="29"/>
    </row>
    <row r="9" spans="1:8" s="37" customFormat="1" ht="27">
      <c r="A9" s="32" t="s">
        <v>28</v>
      </c>
      <c r="B9" s="33" t="s">
        <v>29</v>
      </c>
      <c r="C9" s="34">
        <v>685.7</v>
      </c>
      <c r="D9" s="34">
        <v>765.3</v>
      </c>
      <c r="E9" s="34">
        <v>857.1</v>
      </c>
      <c r="F9" s="35"/>
      <c r="G9" s="36"/>
      <c r="H9" s="35"/>
    </row>
    <row r="10" spans="1:8" s="43" customFormat="1" ht="27" hidden="1">
      <c r="A10" s="38" t="s">
        <v>30</v>
      </c>
      <c r="B10" s="39" t="s">
        <v>31</v>
      </c>
      <c r="C10" s="40"/>
      <c r="D10" s="40"/>
      <c r="E10" s="40"/>
      <c r="F10" s="41"/>
      <c r="G10" s="42"/>
      <c r="H10" s="41"/>
    </row>
    <row r="11" spans="1:8" s="37" customFormat="1" ht="41.25">
      <c r="A11" s="32" t="s">
        <v>30</v>
      </c>
      <c r="B11" s="33" t="s">
        <v>32</v>
      </c>
      <c r="C11" s="34">
        <v>168</v>
      </c>
      <c r="D11" s="34">
        <v>168</v>
      </c>
      <c r="E11" s="34">
        <v>168</v>
      </c>
      <c r="F11" s="35"/>
      <c r="G11" s="36"/>
      <c r="H11" s="35"/>
    </row>
    <row r="12" spans="1:8" s="37" customFormat="1" ht="41.25">
      <c r="A12" s="32" t="s">
        <v>33</v>
      </c>
      <c r="B12" s="33" t="s">
        <v>34</v>
      </c>
      <c r="C12" s="34">
        <v>3108.3</v>
      </c>
      <c r="D12" s="34">
        <v>3424</v>
      </c>
      <c r="E12" s="34">
        <v>3802</v>
      </c>
      <c r="F12" s="35"/>
      <c r="G12" s="36"/>
      <c r="H12" s="35"/>
    </row>
    <row r="13" spans="1:8" s="37" customFormat="1" ht="13.5">
      <c r="A13" s="32" t="s">
        <v>35</v>
      </c>
      <c r="B13" s="33" t="s">
        <v>36</v>
      </c>
      <c r="C13" s="34"/>
      <c r="D13" s="34"/>
      <c r="E13" s="34"/>
      <c r="F13" s="35"/>
      <c r="G13" s="36"/>
      <c r="H13" s="35"/>
    </row>
    <row r="14" spans="1:8" s="37" customFormat="1" ht="15.75" customHeight="1">
      <c r="A14" s="32" t="s">
        <v>37</v>
      </c>
      <c r="B14" s="33" t="s">
        <v>38</v>
      </c>
      <c r="C14" s="34">
        <v>200</v>
      </c>
      <c r="D14" s="34">
        <v>200</v>
      </c>
      <c r="E14" s="34">
        <v>200</v>
      </c>
      <c r="F14" s="35"/>
      <c r="G14" s="36"/>
      <c r="H14" s="35"/>
    </row>
    <row r="15" spans="1:8" s="37" customFormat="1" ht="16.5" customHeight="1">
      <c r="A15" s="32" t="s">
        <v>39</v>
      </c>
      <c r="B15" s="33" t="s">
        <v>40</v>
      </c>
      <c r="C15" s="34"/>
      <c r="D15" s="34"/>
      <c r="E15" s="34"/>
      <c r="F15" s="35"/>
      <c r="G15" s="36"/>
      <c r="H15" s="35"/>
    </row>
    <row r="16" spans="1:8" s="48" customFormat="1" ht="13.5">
      <c r="A16" s="44" t="s">
        <v>41</v>
      </c>
      <c r="B16" s="45" t="s">
        <v>42</v>
      </c>
      <c r="C16" s="46">
        <f>C17</f>
        <v>308</v>
      </c>
      <c r="D16" s="46">
        <f>D17</f>
        <v>316</v>
      </c>
      <c r="E16" s="46">
        <f>E17</f>
        <v>316</v>
      </c>
      <c r="F16" s="47"/>
      <c r="G16" s="47"/>
      <c r="H16" s="47"/>
    </row>
    <row r="17" spans="1:8" s="37" customFormat="1" ht="13.5">
      <c r="A17" s="32" t="s">
        <v>43</v>
      </c>
      <c r="B17" s="33" t="s">
        <v>44</v>
      </c>
      <c r="C17" s="34">
        <v>308</v>
      </c>
      <c r="D17" s="34">
        <v>316</v>
      </c>
      <c r="E17" s="34">
        <v>316</v>
      </c>
      <c r="F17" s="49"/>
      <c r="G17" s="50"/>
      <c r="H17" s="49"/>
    </row>
    <row r="18" spans="1:8" s="48" customFormat="1" ht="13.5">
      <c r="A18" s="44" t="s">
        <v>45</v>
      </c>
      <c r="B18" s="45" t="s">
        <v>46</v>
      </c>
      <c r="C18" s="46">
        <f>C19</f>
        <v>550</v>
      </c>
      <c r="D18" s="46">
        <f>D19</f>
        <v>550</v>
      </c>
      <c r="E18" s="46">
        <f>E19</f>
        <v>550</v>
      </c>
      <c r="F18" s="47"/>
      <c r="G18" s="47"/>
      <c r="H18" s="47"/>
    </row>
    <row r="19" spans="1:8" s="37" customFormat="1" ht="48.75" customHeight="1">
      <c r="A19" s="32" t="s">
        <v>47</v>
      </c>
      <c r="B19" s="33" t="s">
        <v>48</v>
      </c>
      <c r="C19" s="34">
        <v>550</v>
      </c>
      <c r="D19" s="34">
        <v>550</v>
      </c>
      <c r="E19" s="34">
        <v>550</v>
      </c>
      <c r="F19" s="35"/>
      <c r="G19" s="36"/>
      <c r="H19" s="35"/>
    </row>
    <row r="20" spans="1:8" s="37" customFormat="1" ht="36" customHeight="1">
      <c r="A20" s="32" t="s">
        <v>49</v>
      </c>
      <c r="B20" s="33" t="s">
        <v>50</v>
      </c>
      <c r="C20" s="34"/>
      <c r="D20" s="34"/>
      <c r="E20" s="34"/>
      <c r="F20" s="35"/>
      <c r="G20" s="36"/>
      <c r="H20" s="35"/>
    </row>
    <row r="21" spans="1:8" s="48" customFormat="1" ht="13.5">
      <c r="A21" s="44" t="s">
        <v>51</v>
      </c>
      <c r="B21" s="45" t="s">
        <v>52</v>
      </c>
      <c r="C21" s="46">
        <f>C22</f>
        <v>100</v>
      </c>
      <c r="D21" s="46">
        <f>D22</f>
        <v>100</v>
      </c>
      <c r="E21" s="46">
        <f>E22</f>
        <v>100</v>
      </c>
      <c r="F21" s="47"/>
      <c r="G21" s="47"/>
      <c r="H21" s="47"/>
    </row>
    <row r="22" spans="1:8" s="37" customFormat="1" ht="13.5">
      <c r="A22" s="32" t="s">
        <v>53</v>
      </c>
      <c r="B22" s="33" t="s">
        <v>54</v>
      </c>
      <c r="C22" s="34">
        <v>100</v>
      </c>
      <c r="D22" s="34">
        <v>100</v>
      </c>
      <c r="E22" s="34">
        <v>100</v>
      </c>
      <c r="F22" s="49"/>
      <c r="G22" s="50"/>
      <c r="H22" s="49"/>
    </row>
    <row r="23" spans="1:8" s="48" customFormat="1" ht="13.5">
      <c r="A23" s="44" t="s">
        <v>55</v>
      </c>
      <c r="B23" s="45" t="s">
        <v>56</v>
      </c>
      <c r="C23" s="51">
        <f>C24+C25+C26</f>
        <v>11689.470700000002</v>
      </c>
      <c r="D23" s="46">
        <f>D24+D25+D26</f>
        <v>11315.4</v>
      </c>
      <c r="E23" s="46">
        <f>E24+E25+E26</f>
        <v>12198.5</v>
      </c>
      <c r="F23" s="47"/>
      <c r="G23" s="47"/>
      <c r="H23" s="47"/>
    </row>
    <row r="24" spans="1:8" s="37" customFormat="1" ht="13.5">
      <c r="A24" s="32" t="s">
        <v>57</v>
      </c>
      <c r="B24" s="33" t="s">
        <v>58</v>
      </c>
      <c r="C24" s="34">
        <v>1256</v>
      </c>
      <c r="D24" s="34">
        <v>1160</v>
      </c>
      <c r="E24" s="34">
        <v>1160</v>
      </c>
      <c r="F24" s="35"/>
      <c r="G24" s="36"/>
      <c r="H24" s="35"/>
    </row>
    <row r="25" spans="1:8" s="37" customFormat="1" ht="13.5">
      <c r="A25" s="32" t="s">
        <v>59</v>
      </c>
      <c r="B25" s="33" t="s">
        <v>60</v>
      </c>
      <c r="C25" s="52">
        <v>7249.7707</v>
      </c>
      <c r="D25" s="34">
        <v>6781.4</v>
      </c>
      <c r="E25" s="34">
        <v>7384.5</v>
      </c>
      <c r="F25" s="35"/>
      <c r="G25" s="36"/>
      <c r="H25" s="35"/>
    </row>
    <row r="26" spans="1:8" s="37" customFormat="1" ht="13.5">
      <c r="A26" s="32" t="s">
        <v>61</v>
      </c>
      <c r="B26" s="33" t="s">
        <v>62</v>
      </c>
      <c r="C26" s="34">
        <v>3183.7</v>
      </c>
      <c r="D26" s="34">
        <v>3374</v>
      </c>
      <c r="E26" s="34">
        <v>3654</v>
      </c>
      <c r="F26" s="35"/>
      <c r="G26" s="36"/>
      <c r="H26" s="35"/>
    </row>
    <row r="27" spans="1:8" s="37" customFormat="1" ht="13.5">
      <c r="A27" s="44" t="s">
        <v>63</v>
      </c>
      <c r="B27" s="53" t="s">
        <v>64</v>
      </c>
      <c r="C27" s="46">
        <f>C28</f>
        <v>50</v>
      </c>
      <c r="D27" s="46">
        <f>D28</f>
        <v>50</v>
      </c>
      <c r="E27" s="46">
        <f>E28</f>
        <v>50</v>
      </c>
      <c r="F27" s="47"/>
      <c r="G27" s="50"/>
      <c r="H27" s="47"/>
    </row>
    <row r="28" spans="1:8" s="37" customFormat="1" ht="13.5">
      <c r="A28" s="32" t="s">
        <v>65</v>
      </c>
      <c r="B28" s="33" t="s">
        <v>66</v>
      </c>
      <c r="C28" s="34">
        <v>50</v>
      </c>
      <c r="D28" s="34">
        <v>50</v>
      </c>
      <c r="E28" s="34">
        <v>50</v>
      </c>
      <c r="F28" s="49"/>
      <c r="G28" s="50"/>
      <c r="H28" s="49"/>
    </row>
    <row r="29" spans="1:8" s="48" customFormat="1" ht="13.5">
      <c r="A29" s="44" t="s">
        <v>67</v>
      </c>
      <c r="B29" s="53" t="s">
        <v>68</v>
      </c>
      <c r="C29" s="46">
        <f>C30</f>
        <v>8596.8</v>
      </c>
      <c r="D29" s="46">
        <f>D30</f>
        <v>8747.3</v>
      </c>
      <c r="E29" s="46">
        <f>E30</f>
        <v>9434.4</v>
      </c>
      <c r="F29" s="47"/>
      <c r="G29" s="47"/>
      <c r="H29" s="47"/>
    </row>
    <row r="30" spans="1:8" s="37" customFormat="1" ht="31.5" customHeight="1">
      <c r="A30" s="32" t="s">
        <v>69</v>
      </c>
      <c r="B30" s="33" t="s">
        <v>70</v>
      </c>
      <c r="C30" s="34">
        <v>8596.8</v>
      </c>
      <c r="D30" s="34">
        <v>8747.3</v>
      </c>
      <c r="E30" s="34">
        <v>9434.4</v>
      </c>
      <c r="F30" s="49"/>
      <c r="G30" s="50"/>
      <c r="H30" s="49"/>
    </row>
    <row r="31" spans="1:8" s="48" customFormat="1" ht="13.5">
      <c r="A31" s="44" t="s">
        <v>71</v>
      </c>
      <c r="B31" s="53" t="s">
        <v>72</v>
      </c>
      <c r="C31" s="46">
        <f>C32</f>
        <v>10</v>
      </c>
      <c r="D31" s="46">
        <f>D32</f>
        <v>50</v>
      </c>
      <c r="E31" s="46">
        <f>E32</f>
        <v>100</v>
      </c>
      <c r="F31" s="47"/>
      <c r="G31" s="47"/>
      <c r="H31" s="47"/>
    </row>
    <row r="32" spans="1:8" s="37" customFormat="1" ht="13.5">
      <c r="A32" s="32" t="s">
        <v>73</v>
      </c>
      <c r="B32" s="33" t="s">
        <v>74</v>
      </c>
      <c r="C32" s="34">
        <v>10</v>
      </c>
      <c r="D32" s="34">
        <v>50</v>
      </c>
      <c r="E32" s="34">
        <v>100</v>
      </c>
      <c r="F32" s="49"/>
      <c r="G32" s="50"/>
      <c r="H32" s="49"/>
    </row>
    <row r="33" spans="1:8" s="37" customFormat="1" ht="13.5">
      <c r="A33" s="44" t="s">
        <v>75</v>
      </c>
      <c r="B33" s="54" t="s">
        <v>76</v>
      </c>
      <c r="C33" s="46">
        <f>C34+C35</f>
        <v>32</v>
      </c>
      <c r="D33" s="46">
        <f>D34+D35</f>
        <v>32</v>
      </c>
      <c r="E33" s="46">
        <f>E34+E35</f>
        <v>32</v>
      </c>
      <c r="F33" s="49"/>
      <c r="G33" s="50"/>
      <c r="H33" s="49"/>
    </row>
    <row r="34" spans="1:8" s="37" customFormat="1" ht="13.5">
      <c r="A34" s="32" t="s">
        <v>77</v>
      </c>
      <c r="B34" s="33" t="s">
        <v>78</v>
      </c>
      <c r="C34" s="34">
        <v>22</v>
      </c>
      <c r="D34" s="34">
        <v>22</v>
      </c>
      <c r="E34" s="34">
        <v>22</v>
      </c>
      <c r="F34" s="49"/>
      <c r="G34" s="50"/>
      <c r="H34" s="49"/>
    </row>
    <row r="35" spans="1:8" s="37" customFormat="1" ht="15.75" customHeight="1">
      <c r="A35" s="32" t="s">
        <v>79</v>
      </c>
      <c r="B35" s="33" t="s">
        <v>80</v>
      </c>
      <c r="C35" s="34">
        <v>10</v>
      </c>
      <c r="D35" s="34">
        <v>10</v>
      </c>
      <c r="E35" s="34">
        <v>10</v>
      </c>
      <c r="F35" s="49"/>
      <c r="G35" s="50"/>
      <c r="H35" s="49"/>
    </row>
    <row r="36" spans="1:8" s="48" customFormat="1" ht="13.5">
      <c r="A36" s="44" t="s">
        <v>81</v>
      </c>
      <c r="B36" s="53" t="s">
        <v>82</v>
      </c>
      <c r="C36" s="46">
        <v>1300</v>
      </c>
      <c r="D36" s="46">
        <f>D37+D38</f>
        <v>1413</v>
      </c>
      <c r="E36" s="46">
        <f>E37+E38</f>
        <v>1300</v>
      </c>
      <c r="F36" s="47"/>
      <c r="G36" s="47"/>
      <c r="H36" s="47"/>
    </row>
    <row r="37" spans="1:8" s="37" customFormat="1" ht="15.75" customHeight="1">
      <c r="A37" s="32" t="s">
        <v>83</v>
      </c>
      <c r="B37" s="33" t="s">
        <v>84</v>
      </c>
      <c r="C37" s="34"/>
      <c r="D37" s="34"/>
      <c r="E37" s="34"/>
      <c r="F37" s="49"/>
      <c r="G37" s="50"/>
      <c r="H37" s="49"/>
    </row>
    <row r="38" spans="1:8" s="37" customFormat="1" ht="15.75" customHeight="1">
      <c r="A38" s="55" t="s">
        <v>81</v>
      </c>
      <c r="B38" s="56" t="s">
        <v>82</v>
      </c>
      <c r="C38" s="34">
        <v>0</v>
      </c>
      <c r="D38" s="34">
        <v>1413</v>
      </c>
      <c r="E38" s="34">
        <v>1300</v>
      </c>
      <c r="F38" s="49"/>
      <c r="G38" s="50"/>
      <c r="H38" s="49"/>
    </row>
    <row r="39" spans="1:8" s="48" customFormat="1" ht="13.5">
      <c r="A39" s="534" t="s">
        <v>85</v>
      </c>
      <c r="B39" s="534"/>
      <c r="C39" s="51">
        <f>C8+C16+C18+C21+C23+C27+C29+C31+C33+C36</f>
        <v>26798.2707</v>
      </c>
      <c r="D39" s="46">
        <f>D8+D16+D18+D21+D23+D27+D29+D31+D33+D36</f>
        <v>27131</v>
      </c>
      <c r="E39" s="46">
        <f>E8+E16+E18+E21+E23+E27+E29+E31+E33+E36</f>
        <v>29108</v>
      </c>
      <c r="F39" s="47"/>
      <c r="G39" s="47"/>
      <c r="H39" s="47"/>
    </row>
    <row r="40" spans="1:8" s="60" customFormat="1" ht="13.5">
      <c r="A40" s="57"/>
      <c r="B40" s="58"/>
      <c r="C40" s="59"/>
      <c r="D40" s="59"/>
      <c r="E40" s="59"/>
      <c r="F40" s="47"/>
      <c r="G40" s="47"/>
      <c r="H40" s="47"/>
    </row>
    <row r="41" spans="1:8" s="60" customFormat="1" ht="35.25" customHeight="1">
      <c r="A41" s="535" t="s">
        <v>86</v>
      </c>
      <c r="B41" s="535"/>
      <c r="C41" s="61">
        <v>400.80263</v>
      </c>
      <c r="D41" s="59">
        <v>600</v>
      </c>
      <c r="E41" s="59">
        <v>600</v>
      </c>
      <c r="F41" s="47"/>
      <c r="G41" s="47"/>
      <c r="H41" s="47"/>
    </row>
    <row r="42" spans="1:8" s="60" customFormat="1" ht="35.25" customHeight="1">
      <c r="A42" s="531" t="s">
        <v>87</v>
      </c>
      <c r="B42" s="531"/>
      <c r="C42" s="59"/>
      <c r="D42" s="59">
        <f>C39*2.5/100</f>
        <v>669.9567675</v>
      </c>
      <c r="E42" s="59">
        <f>D39*5/100</f>
        <v>1356.55</v>
      </c>
      <c r="F42" s="47"/>
      <c r="G42" s="47"/>
      <c r="H42" s="47"/>
    </row>
    <row r="43" spans="1:8" s="60" customFormat="1" ht="13.5">
      <c r="A43" s="62" t="s">
        <v>88</v>
      </c>
      <c r="B43" s="63"/>
      <c r="C43" s="64">
        <f>C39+C41</f>
        <v>27199.07333</v>
      </c>
      <c r="D43" s="65">
        <f>D39+D41</f>
        <v>27731</v>
      </c>
      <c r="E43" s="65">
        <f>E39+E41</f>
        <v>29708</v>
      </c>
      <c r="F43" s="47"/>
      <c r="G43" s="47"/>
      <c r="H43" s="47"/>
    </row>
    <row r="44" spans="1:8" s="48" customFormat="1" ht="13.5">
      <c r="A44" s="532" t="s">
        <v>89</v>
      </c>
      <c r="B44" s="532"/>
      <c r="C44" s="66" t="e">
        <f>'ДОХОДЫ 2020'!#REF!-Приложение2!C39</f>
        <v>#REF!</v>
      </c>
      <c r="D44" s="67" t="e">
        <f>'ДОХОДЫ 2020'!#REF!-Приложение2!D39</f>
        <v>#REF!</v>
      </c>
      <c r="E44" s="67" t="e">
        <f>'ДОХОДЫ 2020'!#REF!-Приложение2!E39</f>
        <v>#REF!</v>
      </c>
      <c r="F44" s="68"/>
      <c r="G44" s="69"/>
      <c r="H44" s="68"/>
    </row>
    <row r="45" spans="3:8" ht="15">
      <c r="C45" s="70"/>
      <c r="D45" s="70"/>
      <c r="E45" s="70"/>
      <c r="F45" s="71"/>
      <c r="G45" s="71"/>
      <c r="H45" s="71"/>
    </row>
    <row r="46" spans="3:8" ht="15">
      <c r="C46" s="70"/>
      <c r="D46" s="70"/>
      <c r="E46" s="70"/>
      <c r="F46" s="71"/>
      <c r="G46" s="71"/>
      <c r="H46" s="71"/>
    </row>
    <row r="47" spans="3:8" ht="15">
      <c r="C47" s="70"/>
      <c r="D47" s="70"/>
      <c r="E47" s="70"/>
      <c r="F47" s="71"/>
      <c r="G47" s="71"/>
      <c r="H47" s="71"/>
    </row>
    <row r="49" spans="1:5" ht="15">
      <c r="A49" s="530"/>
      <c r="B49" s="530"/>
      <c r="C49" s="530"/>
      <c r="D49" s="530"/>
      <c r="E49" s="530"/>
    </row>
    <row r="50" spans="1:5" ht="15">
      <c r="A50" s="530"/>
      <c r="B50" s="530"/>
      <c r="C50" s="530"/>
      <c r="D50" s="530"/>
      <c r="E50" s="530"/>
    </row>
    <row r="51" spans="1:5" ht="15">
      <c r="A51" s="530"/>
      <c r="B51" s="530"/>
      <c r="C51" s="530"/>
      <c r="D51" s="530"/>
      <c r="E51" s="530"/>
    </row>
    <row r="52" spans="1:5" ht="15">
      <c r="A52" s="530"/>
      <c r="B52" s="530"/>
      <c r="C52" s="530"/>
      <c r="D52" s="530"/>
      <c r="E52" s="530"/>
    </row>
    <row r="53" spans="1:5" ht="15">
      <c r="A53" s="530"/>
      <c r="B53" s="530"/>
      <c r="C53" s="530"/>
      <c r="D53" s="530"/>
      <c r="E53" s="530"/>
    </row>
  </sheetData>
  <sheetProtection/>
  <mergeCells count="13">
    <mergeCell ref="B1:E1"/>
    <mergeCell ref="B2:E2"/>
    <mergeCell ref="B3:E3"/>
    <mergeCell ref="A4:E4"/>
    <mergeCell ref="A39:B39"/>
    <mergeCell ref="A41:B41"/>
    <mergeCell ref="A53:E53"/>
    <mergeCell ref="A42:B42"/>
    <mergeCell ref="A44:B44"/>
    <mergeCell ref="A49:E49"/>
    <mergeCell ref="A50:E50"/>
    <mergeCell ref="A51:E51"/>
    <mergeCell ref="A52:E52"/>
  </mergeCells>
  <printOptions/>
  <pageMargins left="0.5902777777777778" right="0.19652777777777777" top="0.19652777777777777" bottom="0.31527777777777777" header="0.5118055555555556" footer="0.5118055555555556"/>
  <pageSetup horizontalDpi="300" verticalDpi="300" orientation="portrait" paperSize="9" scale="10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13"/>
  <sheetViews>
    <sheetView zoomScalePageLayoutView="0" workbookViewId="0" topLeftCell="A80">
      <selection activeCell="A1" sqref="A1"/>
    </sheetView>
  </sheetViews>
  <sheetFormatPr defaultColWidth="9.125" defaultRowHeight="12.75"/>
  <cols>
    <col min="1" max="1" width="42.50390625" style="72" customWidth="1"/>
    <col min="2" max="2" width="9.875" style="73" customWidth="1"/>
    <col min="3" max="4" width="12.125" style="73" customWidth="1"/>
    <col min="5" max="5" width="5.375" style="73" customWidth="1"/>
    <col min="6" max="6" width="14.125" style="74" customWidth="1"/>
    <col min="7" max="7" width="10.375" style="75" customWidth="1"/>
    <col min="8" max="8" width="11.00390625" style="76" customWidth="1"/>
    <col min="9" max="18" width="9.125" style="76" customWidth="1"/>
    <col min="19" max="16384" width="9.125" style="72" customWidth="1"/>
  </cols>
  <sheetData>
    <row r="1" spans="1:31" s="81" customFormat="1" ht="15">
      <c r="A1" s="77"/>
      <c r="B1" s="78"/>
      <c r="C1" s="78"/>
      <c r="D1" s="77"/>
      <c r="E1" s="537" t="s">
        <v>90</v>
      </c>
      <c r="F1" s="537"/>
      <c r="G1" s="537"/>
      <c r="H1" s="537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s="81" customFormat="1" ht="15.75" customHeight="1">
      <c r="A2" s="538" t="s">
        <v>20</v>
      </c>
      <c r="B2" s="538"/>
      <c r="C2" s="538"/>
      <c r="D2" s="538"/>
      <c r="E2" s="538"/>
      <c r="F2" s="538"/>
      <c r="G2" s="538"/>
      <c r="H2" s="538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s="81" customFormat="1" ht="15">
      <c r="A3" s="538" t="s">
        <v>91</v>
      </c>
      <c r="B3" s="538"/>
      <c r="C3" s="538"/>
      <c r="D3" s="538"/>
      <c r="E3" s="538"/>
      <c r="F3" s="538"/>
      <c r="G3" s="538"/>
      <c r="H3" s="538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s="81" customFormat="1" ht="15">
      <c r="A4" s="539"/>
      <c r="B4" s="539"/>
      <c r="C4" s="539"/>
      <c r="D4" s="539"/>
      <c r="E4" s="539"/>
      <c r="F4" s="539"/>
      <c r="G4" s="82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1:6" ht="36" customHeight="1">
      <c r="A5" s="536" t="s">
        <v>92</v>
      </c>
      <c r="B5" s="536"/>
      <c r="C5" s="536"/>
      <c r="D5" s="536"/>
      <c r="E5" s="536"/>
      <c r="F5" s="536"/>
    </row>
    <row r="6" ht="15">
      <c r="H6" s="76" t="s">
        <v>93</v>
      </c>
    </row>
    <row r="7" spans="1:18" s="87" customFormat="1" ht="36" customHeight="1">
      <c r="A7" s="83" t="s">
        <v>25</v>
      </c>
      <c r="B7" s="84" t="s">
        <v>94</v>
      </c>
      <c r="C7" s="84" t="s">
        <v>95</v>
      </c>
      <c r="D7" s="84" t="s">
        <v>96</v>
      </c>
      <c r="E7" s="84" t="s">
        <v>97</v>
      </c>
      <c r="F7" s="85">
        <v>2011</v>
      </c>
      <c r="G7" s="85">
        <v>2012</v>
      </c>
      <c r="H7" s="85">
        <v>2013</v>
      </c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18" s="93" customFormat="1" ht="42" customHeight="1">
      <c r="A8" s="88" t="s">
        <v>98</v>
      </c>
      <c r="B8" s="89" t="s">
        <v>99</v>
      </c>
      <c r="C8" s="89"/>
      <c r="D8" s="89"/>
      <c r="E8" s="89"/>
      <c r="F8" s="90">
        <f>F9+F25+F29+F34+F37+F55+F59+F64+F68+F75</f>
        <v>26798.2707</v>
      </c>
      <c r="G8" s="91">
        <f>G9+G25+G29+G34+G37+G55+G59+G64+G68+G75</f>
        <v>27131</v>
      </c>
      <c r="H8" s="90">
        <f>H9+H25+H29+H34+H37+H55+H59+H64+H68+H75</f>
        <v>29108</v>
      </c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s="93" customFormat="1" ht="42" customHeight="1">
      <c r="A9" s="88" t="s">
        <v>27</v>
      </c>
      <c r="B9" s="89"/>
      <c r="C9" s="89" t="s">
        <v>26</v>
      </c>
      <c r="D9" s="89"/>
      <c r="E9" s="89"/>
      <c r="F9" s="90">
        <f>F10+F13+F16+F19+F22</f>
        <v>4162</v>
      </c>
      <c r="G9" s="90">
        <f>G10+G13+G16+G19+G22</f>
        <v>4557.3</v>
      </c>
      <c r="H9" s="90">
        <f>H10+H13+H16+H19+H22</f>
        <v>5027.1</v>
      </c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31" s="100" customFormat="1" ht="41.25">
      <c r="A10" s="94" t="s">
        <v>29</v>
      </c>
      <c r="B10" s="95"/>
      <c r="C10" s="96" t="s">
        <v>28</v>
      </c>
      <c r="D10" s="96"/>
      <c r="E10" s="96"/>
      <c r="F10" s="97">
        <f aca="true" t="shared" si="0" ref="F10:H11">F11</f>
        <v>685.7</v>
      </c>
      <c r="G10" s="97">
        <f t="shared" si="0"/>
        <v>765.3</v>
      </c>
      <c r="H10" s="97">
        <f t="shared" si="0"/>
        <v>857.1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</row>
    <row r="11" spans="1:18" s="105" customFormat="1" ht="13.5">
      <c r="A11" s="101" t="s">
        <v>100</v>
      </c>
      <c r="B11" s="84"/>
      <c r="C11" s="102"/>
      <c r="D11" s="102" t="s">
        <v>101</v>
      </c>
      <c r="E11" s="102"/>
      <c r="F11" s="103">
        <f t="shared" si="0"/>
        <v>685.7</v>
      </c>
      <c r="G11" s="103">
        <f t="shared" si="0"/>
        <v>765.3</v>
      </c>
      <c r="H11" s="103">
        <f t="shared" si="0"/>
        <v>857.1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8" s="111" customFormat="1" ht="27">
      <c r="A12" s="106" t="s">
        <v>102</v>
      </c>
      <c r="B12" s="107"/>
      <c r="C12" s="108"/>
      <c r="D12" s="108"/>
      <c r="E12" s="108" t="s">
        <v>103</v>
      </c>
      <c r="F12" s="109">
        <v>685.7</v>
      </c>
      <c r="G12" s="109">
        <v>765.3</v>
      </c>
      <c r="H12" s="109">
        <v>857.1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31" s="117" customFormat="1" ht="69">
      <c r="A13" s="53" t="s">
        <v>32</v>
      </c>
      <c r="B13" s="112"/>
      <c r="C13" s="95" t="s">
        <v>30</v>
      </c>
      <c r="D13" s="113"/>
      <c r="E13" s="113"/>
      <c r="F13" s="114">
        <f aca="true" t="shared" si="1" ref="F13:H14">F14</f>
        <v>168</v>
      </c>
      <c r="G13" s="114">
        <f t="shared" si="1"/>
        <v>168</v>
      </c>
      <c r="H13" s="114">
        <f t="shared" si="1"/>
        <v>168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</row>
    <row r="14" spans="1:18" s="111" customFormat="1" ht="27">
      <c r="A14" s="101" t="s">
        <v>104</v>
      </c>
      <c r="B14" s="107"/>
      <c r="C14" s="108"/>
      <c r="D14" s="102" t="s">
        <v>105</v>
      </c>
      <c r="E14" s="108"/>
      <c r="F14" s="109">
        <f t="shared" si="1"/>
        <v>168</v>
      </c>
      <c r="G14" s="109">
        <f t="shared" si="1"/>
        <v>168</v>
      </c>
      <c r="H14" s="109">
        <f t="shared" si="1"/>
        <v>168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18" s="111" customFormat="1" ht="27">
      <c r="A15" s="106" t="s">
        <v>102</v>
      </c>
      <c r="B15" s="107"/>
      <c r="C15" s="108"/>
      <c r="D15" s="108"/>
      <c r="E15" s="108" t="s">
        <v>103</v>
      </c>
      <c r="F15" s="109">
        <v>168</v>
      </c>
      <c r="G15" s="109">
        <v>168</v>
      </c>
      <c r="H15" s="109">
        <v>168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31" s="100" customFormat="1" ht="69">
      <c r="A16" s="118" t="s">
        <v>34</v>
      </c>
      <c r="B16" s="95"/>
      <c r="C16" s="96" t="s">
        <v>33</v>
      </c>
      <c r="D16" s="96"/>
      <c r="E16" s="96"/>
      <c r="F16" s="97">
        <f aca="true" t="shared" si="2" ref="F16:H17">F17</f>
        <v>3108.3</v>
      </c>
      <c r="G16" s="97">
        <f t="shared" si="2"/>
        <v>3424</v>
      </c>
      <c r="H16" s="97">
        <f t="shared" si="2"/>
        <v>3802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</row>
    <row r="17" spans="1:18" s="105" customFormat="1" ht="13.5">
      <c r="A17" s="101" t="s">
        <v>106</v>
      </c>
      <c r="B17" s="84"/>
      <c r="C17" s="102"/>
      <c r="D17" s="102" t="s">
        <v>107</v>
      </c>
      <c r="E17" s="102"/>
      <c r="F17" s="103">
        <f t="shared" si="2"/>
        <v>3108.3</v>
      </c>
      <c r="G17" s="103">
        <f t="shared" si="2"/>
        <v>3424</v>
      </c>
      <c r="H17" s="103">
        <f t="shared" si="2"/>
        <v>3802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18" s="111" customFormat="1" ht="27">
      <c r="A18" s="106" t="s">
        <v>102</v>
      </c>
      <c r="B18" s="107"/>
      <c r="C18" s="108"/>
      <c r="D18" s="108"/>
      <c r="E18" s="108" t="s">
        <v>103</v>
      </c>
      <c r="F18" s="119">
        <v>3108.3</v>
      </c>
      <c r="G18" s="119">
        <v>3424</v>
      </c>
      <c r="H18" s="119">
        <v>3802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31" s="100" customFormat="1" ht="27">
      <c r="A19" s="118" t="s">
        <v>36</v>
      </c>
      <c r="B19" s="95"/>
      <c r="C19" s="96" t="s">
        <v>35</v>
      </c>
      <c r="D19" s="96"/>
      <c r="E19" s="96"/>
      <c r="F19" s="97">
        <f aca="true" t="shared" si="3" ref="F19:H20">F20</f>
        <v>0</v>
      </c>
      <c r="G19" s="97">
        <f t="shared" si="3"/>
        <v>0</v>
      </c>
      <c r="H19" s="97">
        <f t="shared" si="3"/>
        <v>0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</row>
    <row r="20" spans="1:18" s="105" customFormat="1" ht="27">
      <c r="A20" s="101" t="s">
        <v>108</v>
      </c>
      <c r="B20" s="84"/>
      <c r="C20" s="102"/>
      <c r="D20" s="102" t="s">
        <v>109</v>
      </c>
      <c r="E20" s="102"/>
      <c r="F20" s="103">
        <f t="shared" si="3"/>
        <v>0</v>
      </c>
      <c r="G20" s="103">
        <f t="shared" si="3"/>
        <v>0</v>
      </c>
      <c r="H20" s="103">
        <f t="shared" si="3"/>
        <v>0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s="111" customFormat="1" ht="27">
      <c r="A21" s="106" t="s">
        <v>102</v>
      </c>
      <c r="B21" s="107"/>
      <c r="C21" s="108"/>
      <c r="D21" s="108"/>
      <c r="E21" s="108" t="s">
        <v>103</v>
      </c>
      <c r="F21" s="119">
        <v>0</v>
      </c>
      <c r="G21" s="119">
        <v>0</v>
      </c>
      <c r="H21" s="119">
        <v>0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31" s="123" customFormat="1" ht="13.5">
      <c r="A22" s="94" t="s">
        <v>110</v>
      </c>
      <c r="B22" s="120"/>
      <c r="C22" s="96" t="s">
        <v>37</v>
      </c>
      <c r="D22" s="121"/>
      <c r="E22" s="121"/>
      <c r="F22" s="122">
        <f aca="true" t="shared" si="4" ref="F22:H23">F23</f>
        <v>200</v>
      </c>
      <c r="G22" s="122">
        <f t="shared" si="4"/>
        <v>200</v>
      </c>
      <c r="H22" s="122">
        <f t="shared" si="4"/>
        <v>200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</row>
    <row r="23" spans="1:18" s="111" customFormat="1" ht="13.5">
      <c r="A23" s="101" t="s">
        <v>111</v>
      </c>
      <c r="B23" s="107"/>
      <c r="C23" s="108"/>
      <c r="D23" s="102" t="s">
        <v>112</v>
      </c>
      <c r="E23" s="108"/>
      <c r="F23" s="124">
        <f t="shared" si="4"/>
        <v>200</v>
      </c>
      <c r="G23" s="124">
        <f t="shared" si="4"/>
        <v>200</v>
      </c>
      <c r="H23" s="124">
        <f t="shared" si="4"/>
        <v>200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1:18" s="111" customFormat="1" ht="13.5">
      <c r="A24" s="106" t="s">
        <v>113</v>
      </c>
      <c r="B24" s="107"/>
      <c r="C24" s="108"/>
      <c r="D24" s="108"/>
      <c r="E24" s="108" t="s">
        <v>114</v>
      </c>
      <c r="F24" s="119">
        <v>200</v>
      </c>
      <c r="G24" s="119">
        <v>200</v>
      </c>
      <c r="H24" s="119">
        <v>200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31" s="100" customFormat="1" ht="27">
      <c r="A25" s="53" t="s">
        <v>44</v>
      </c>
      <c r="B25" s="95"/>
      <c r="C25" s="96" t="s">
        <v>43</v>
      </c>
      <c r="D25" s="96"/>
      <c r="E25" s="96"/>
      <c r="F25" s="97">
        <f>F26</f>
        <v>308</v>
      </c>
      <c r="G25" s="97">
        <f>G26</f>
        <v>316</v>
      </c>
      <c r="H25" s="97">
        <f>H26</f>
        <v>316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</row>
    <row r="26" spans="1:18" s="105" customFormat="1" ht="41.25">
      <c r="A26" s="101" t="s">
        <v>115</v>
      </c>
      <c r="B26" s="84"/>
      <c r="C26" s="102"/>
      <c r="D26" s="102" t="s">
        <v>116</v>
      </c>
      <c r="E26" s="102"/>
      <c r="F26" s="103">
        <f>SUM(F27:F27)</f>
        <v>308</v>
      </c>
      <c r="G26" s="103">
        <f>SUM(G27:G27)</f>
        <v>316</v>
      </c>
      <c r="H26" s="103">
        <f>SUM(H27:H27)</f>
        <v>316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18" s="105" customFormat="1" ht="33" customHeight="1">
      <c r="A27" s="106" t="s">
        <v>102</v>
      </c>
      <c r="B27" s="84"/>
      <c r="C27" s="102"/>
      <c r="D27" s="102"/>
      <c r="E27" s="108" t="s">
        <v>103</v>
      </c>
      <c r="F27" s="103">
        <v>308</v>
      </c>
      <c r="G27" s="103">
        <v>316</v>
      </c>
      <c r="H27" s="103">
        <v>316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</row>
    <row r="28" spans="1:18" s="105" customFormat="1" ht="13.5" hidden="1">
      <c r="A28" s="125"/>
      <c r="B28" s="84"/>
      <c r="C28" s="84"/>
      <c r="D28" s="84"/>
      <c r="E28" s="84"/>
      <c r="F28" s="124"/>
      <c r="G28" s="124"/>
      <c r="H28" s="12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31" s="126" customFormat="1" ht="54.75">
      <c r="A29" s="53" t="s">
        <v>48</v>
      </c>
      <c r="B29" s="96"/>
      <c r="C29" s="96" t="s">
        <v>47</v>
      </c>
      <c r="D29" s="96"/>
      <c r="E29" s="96"/>
      <c r="F29" s="122">
        <f>F32</f>
        <v>550</v>
      </c>
      <c r="G29" s="122">
        <f>G32</f>
        <v>550</v>
      </c>
      <c r="H29" s="122">
        <f>H32</f>
        <v>550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18" s="105" customFormat="1" ht="13.5" hidden="1">
      <c r="A30" s="127"/>
      <c r="B30" s="102"/>
      <c r="C30" s="102"/>
      <c r="D30" s="102"/>
      <c r="E30" s="102"/>
      <c r="F30" s="103"/>
      <c r="G30" s="103"/>
      <c r="H30" s="103"/>
      <c r="I30" s="104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1:18" s="105" customFormat="1" ht="13.5" hidden="1">
      <c r="A31" s="101"/>
      <c r="B31" s="102"/>
      <c r="C31" s="102"/>
      <c r="D31" s="102"/>
      <c r="E31" s="102"/>
      <c r="F31" s="124"/>
      <c r="G31" s="124"/>
      <c r="H31" s="124"/>
      <c r="I31" s="104"/>
      <c r="J31" s="104"/>
      <c r="K31" s="104"/>
      <c r="L31" s="104"/>
      <c r="M31" s="104"/>
      <c r="N31" s="104"/>
      <c r="O31" s="104"/>
      <c r="P31" s="104"/>
      <c r="Q31" s="104"/>
      <c r="R31" s="104"/>
    </row>
    <row r="32" spans="1:18" s="105" customFormat="1" ht="41.25">
      <c r="A32" s="33" t="s">
        <v>48</v>
      </c>
      <c r="B32" s="84"/>
      <c r="C32" s="102"/>
      <c r="D32" s="102" t="s">
        <v>117</v>
      </c>
      <c r="E32" s="102"/>
      <c r="F32" s="103">
        <f>F33</f>
        <v>550</v>
      </c>
      <c r="G32" s="103">
        <f>G33</f>
        <v>550</v>
      </c>
      <c r="H32" s="103">
        <f>H33</f>
        <v>550</v>
      </c>
      <c r="I32" s="104"/>
      <c r="J32" s="104"/>
      <c r="K32" s="104"/>
      <c r="L32" s="104"/>
      <c r="M32" s="104"/>
      <c r="N32" s="104"/>
      <c r="O32" s="104"/>
      <c r="P32" s="104"/>
      <c r="Q32" s="104"/>
      <c r="R32" s="104"/>
    </row>
    <row r="33" spans="1:18" s="111" customFormat="1" ht="27">
      <c r="A33" s="106" t="s">
        <v>102</v>
      </c>
      <c r="B33" s="107"/>
      <c r="C33" s="108"/>
      <c r="D33" s="108"/>
      <c r="E33" s="108" t="s">
        <v>103</v>
      </c>
      <c r="F33" s="119">
        <v>550</v>
      </c>
      <c r="G33" s="119">
        <v>550</v>
      </c>
      <c r="H33" s="119">
        <v>550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</row>
    <row r="34" spans="1:31" s="123" customFormat="1" ht="27">
      <c r="A34" s="94" t="s">
        <v>54</v>
      </c>
      <c r="B34" s="96"/>
      <c r="C34" s="96" t="s">
        <v>53</v>
      </c>
      <c r="D34" s="96"/>
      <c r="E34" s="96"/>
      <c r="F34" s="122">
        <f aca="true" t="shared" si="5" ref="F34:H35">F35</f>
        <v>100</v>
      </c>
      <c r="G34" s="122">
        <f t="shared" si="5"/>
        <v>100</v>
      </c>
      <c r="H34" s="122">
        <f t="shared" si="5"/>
        <v>100</v>
      </c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</row>
    <row r="35" spans="1:18" s="111" customFormat="1" ht="54.75">
      <c r="A35" s="101" t="s">
        <v>118</v>
      </c>
      <c r="B35" s="84"/>
      <c r="C35" s="102"/>
      <c r="D35" s="102" t="s">
        <v>119</v>
      </c>
      <c r="E35" s="102"/>
      <c r="F35" s="103">
        <f t="shared" si="5"/>
        <v>100</v>
      </c>
      <c r="G35" s="103">
        <f t="shared" si="5"/>
        <v>100</v>
      </c>
      <c r="H35" s="103">
        <f t="shared" si="5"/>
        <v>100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</row>
    <row r="36" spans="1:18" s="111" customFormat="1" ht="27">
      <c r="A36" s="106" t="s">
        <v>102</v>
      </c>
      <c r="B36" s="107"/>
      <c r="C36" s="108"/>
      <c r="D36" s="108"/>
      <c r="E36" s="108" t="s">
        <v>103</v>
      </c>
      <c r="F36" s="109">
        <v>100</v>
      </c>
      <c r="G36" s="109">
        <v>100</v>
      </c>
      <c r="H36" s="109">
        <v>100</v>
      </c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31" s="100" customFormat="1" ht="27">
      <c r="A37" s="94" t="s">
        <v>120</v>
      </c>
      <c r="B37" s="95"/>
      <c r="C37" s="96" t="s">
        <v>55</v>
      </c>
      <c r="D37" s="96"/>
      <c r="E37" s="96"/>
      <c r="F37" s="128">
        <f>F41+F38+F52</f>
        <v>11689.470700000002</v>
      </c>
      <c r="G37" s="122">
        <f>G41+G38+G52</f>
        <v>11315.4</v>
      </c>
      <c r="H37" s="122">
        <f>H41+H38+H52</f>
        <v>12198.5</v>
      </c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</row>
    <row r="38" spans="1:31" s="100" customFormat="1" ht="13.5">
      <c r="A38" s="129" t="s">
        <v>58</v>
      </c>
      <c r="B38" s="130"/>
      <c r="C38" s="131" t="s">
        <v>57</v>
      </c>
      <c r="D38" s="131"/>
      <c r="E38" s="132"/>
      <c r="F38" s="133">
        <f aca="true" t="shared" si="6" ref="F38:H39">F39</f>
        <v>1256</v>
      </c>
      <c r="G38" s="133">
        <f t="shared" si="6"/>
        <v>1160</v>
      </c>
      <c r="H38" s="133">
        <f t="shared" si="6"/>
        <v>1160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</row>
    <row r="39" spans="1:31" s="100" customFormat="1" ht="13.5">
      <c r="A39" s="129" t="s">
        <v>121</v>
      </c>
      <c r="B39" s="130"/>
      <c r="C39" s="131"/>
      <c r="D39" s="131" t="s">
        <v>122</v>
      </c>
      <c r="E39" s="132"/>
      <c r="F39" s="133">
        <f t="shared" si="6"/>
        <v>1256</v>
      </c>
      <c r="G39" s="133">
        <f t="shared" si="6"/>
        <v>1160</v>
      </c>
      <c r="H39" s="133">
        <f t="shared" si="6"/>
        <v>1160</v>
      </c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</row>
    <row r="40" spans="1:31" s="100" customFormat="1" ht="27">
      <c r="A40" s="134" t="s">
        <v>102</v>
      </c>
      <c r="B40" s="130"/>
      <c r="C40" s="131"/>
      <c r="D40" s="131"/>
      <c r="E40" s="135" t="s">
        <v>103</v>
      </c>
      <c r="F40" s="133">
        <v>1256</v>
      </c>
      <c r="G40" s="133">
        <v>1160</v>
      </c>
      <c r="H40" s="133">
        <v>1160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</row>
    <row r="41" spans="1:18" s="105" customFormat="1" ht="13.5">
      <c r="A41" s="101" t="s">
        <v>60</v>
      </c>
      <c r="B41" s="84"/>
      <c r="C41" s="102" t="s">
        <v>59</v>
      </c>
      <c r="D41" s="102" t="s">
        <v>123</v>
      </c>
      <c r="E41" s="102"/>
      <c r="F41" s="124">
        <f>F42+F44+F46+F48+F50</f>
        <v>7249.7707</v>
      </c>
      <c r="G41" s="124">
        <f>G42+G44+G46+G48+G50</f>
        <v>6781.4</v>
      </c>
      <c r="H41" s="124">
        <f>H42+H44+H46+H48+H50</f>
        <v>7384.5</v>
      </c>
      <c r="I41" s="104"/>
      <c r="J41" s="104"/>
      <c r="K41" s="104"/>
      <c r="L41" s="104"/>
      <c r="M41" s="104"/>
      <c r="N41" s="104"/>
      <c r="O41" s="104"/>
      <c r="P41" s="104"/>
      <c r="Q41" s="104"/>
      <c r="R41" s="104"/>
    </row>
    <row r="42" spans="1:18" s="116" customFormat="1" ht="14.25">
      <c r="A42" s="136" t="s">
        <v>124</v>
      </c>
      <c r="B42" s="137"/>
      <c r="C42" s="138"/>
      <c r="D42" s="138" t="s">
        <v>125</v>
      </c>
      <c r="E42" s="138"/>
      <c r="F42" s="139">
        <f>F43</f>
        <v>810</v>
      </c>
      <c r="G42" s="139">
        <f>G43</f>
        <v>880</v>
      </c>
      <c r="H42" s="139">
        <f>H43</f>
        <v>950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</row>
    <row r="43" spans="1:18" s="105" customFormat="1" ht="27">
      <c r="A43" s="106" t="s">
        <v>102</v>
      </c>
      <c r="B43" s="84"/>
      <c r="C43" s="102"/>
      <c r="D43" s="102"/>
      <c r="E43" s="108" t="s">
        <v>103</v>
      </c>
      <c r="F43" s="103">
        <v>810</v>
      </c>
      <c r="G43" s="103">
        <v>880</v>
      </c>
      <c r="H43" s="103">
        <v>950</v>
      </c>
      <c r="I43" s="104"/>
      <c r="J43" s="104"/>
      <c r="K43" s="104"/>
      <c r="L43" s="104"/>
      <c r="M43" s="104"/>
      <c r="N43" s="104"/>
      <c r="O43" s="104"/>
      <c r="P43" s="104"/>
      <c r="Q43" s="104"/>
      <c r="R43" s="104"/>
    </row>
    <row r="44" spans="1:18" s="116" customFormat="1" ht="62.25" customHeight="1">
      <c r="A44" s="136" t="s">
        <v>126</v>
      </c>
      <c r="B44" s="137"/>
      <c r="C44" s="138"/>
      <c r="D44" s="138" t="s">
        <v>127</v>
      </c>
      <c r="E44" s="138"/>
      <c r="F44" s="140">
        <v>4340.4707</v>
      </c>
      <c r="G44" s="139">
        <f>G45</f>
        <v>4166.4</v>
      </c>
      <c r="H44" s="139">
        <f>H45</f>
        <v>4570.5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</row>
    <row r="45" spans="1:18" s="111" customFormat="1" ht="27">
      <c r="A45" s="106" t="s">
        <v>102</v>
      </c>
      <c r="B45" s="107"/>
      <c r="C45" s="108"/>
      <c r="D45" s="108"/>
      <c r="E45" s="108" t="s">
        <v>103</v>
      </c>
      <c r="F45" s="141">
        <v>4340.4707</v>
      </c>
      <c r="G45" s="109">
        <v>4166.4</v>
      </c>
      <c r="H45" s="109">
        <v>4570.5</v>
      </c>
      <c r="I45" s="110"/>
      <c r="J45" s="110"/>
      <c r="K45" s="110"/>
      <c r="L45" s="110"/>
      <c r="M45" s="110"/>
      <c r="N45" s="110"/>
      <c r="O45" s="110"/>
      <c r="P45" s="110"/>
      <c r="Q45" s="110"/>
      <c r="R45" s="110"/>
    </row>
    <row r="46" spans="1:18" s="116" customFormat="1" ht="14.25">
      <c r="A46" s="136" t="s">
        <v>128</v>
      </c>
      <c r="B46" s="137"/>
      <c r="C46" s="138"/>
      <c r="D46" s="138" t="s">
        <v>129</v>
      </c>
      <c r="E46" s="138"/>
      <c r="F46" s="139">
        <f>F47</f>
        <v>10</v>
      </c>
      <c r="G46" s="139">
        <f>G47</f>
        <v>10</v>
      </c>
      <c r="H46" s="139">
        <f>H47</f>
        <v>10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</row>
    <row r="47" spans="1:18" s="111" customFormat="1" ht="27">
      <c r="A47" s="106" t="s">
        <v>102</v>
      </c>
      <c r="B47" s="107"/>
      <c r="C47" s="108"/>
      <c r="D47" s="108"/>
      <c r="E47" s="108" t="s">
        <v>103</v>
      </c>
      <c r="F47" s="109">
        <v>10</v>
      </c>
      <c r="G47" s="109">
        <v>10</v>
      </c>
      <c r="H47" s="109">
        <v>10</v>
      </c>
      <c r="I47" s="110"/>
      <c r="J47" s="110"/>
      <c r="K47" s="110"/>
      <c r="L47" s="110"/>
      <c r="M47" s="110"/>
      <c r="N47" s="110"/>
      <c r="O47" s="110"/>
      <c r="P47" s="110"/>
      <c r="Q47" s="110"/>
      <c r="R47" s="110"/>
    </row>
    <row r="48" spans="1:18" s="116" customFormat="1" ht="28.5">
      <c r="A48" s="136" t="s">
        <v>130</v>
      </c>
      <c r="B48" s="137"/>
      <c r="C48" s="138"/>
      <c r="D48" s="138" t="s">
        <v>131</v>
      </c>
      <c r="E48" s="138"/>
      <c r="F48" s="139">
        <v>10</v>
      </c>
      <c r="G48" s="139">
        <f>G49</f>
        <v>15</v>
      </c>
      <c r="H48" s="139">
        <f>H49</f>
        <v>15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</row>
    <row r="49" spans="1:18" s="111" customFormat="1" ht="27">
      <c r="A49" s="106" t="s">
        <v>102</v>
      </c>
      <c r="B49" s="107"/>
      <c r="C49" s="108"/>
      <c r="D49" s="108"/>
      <c r="E49" s="108" t="s">
        <v>103</v>
      </c>
      <c r="F49" s="109">
        <v>10</v>
      </c>
      <c r="G49" s="109">
        <v>15</v>
      </c>
      <c r="H49" s="109">
        <v>15</v>
      </c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 s="116" customFormat="1" ht="28.5">
      <c r="A50" s="136" t="s">
        <v>132</v>
      </c>
      <c r="B50" s="137"/>
      <c r="C50" s="138"/>
      <c r="D50" s="138" t="s">
        <v>133</v>
      </c>
      <c r="E50" s="138"/>
      <c r="F50" s="139">
        <f>F51</f>
        <v>2079.3</v>
      </c>
      <c r="G50" s="139">
        <f>G51</f>
        <v>1710</v>
      </c>
      <c r="H50" s="139">
        <f>H51</f>
        <v>1839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</row>
    <row r="51" spans="1:18" s="111" customFormat="1" ht="27">
      <c r="A51" s="106" t="s">
        <v>102</v>
      </c>
      <c r="B51" s="107"/>
      <c r="C51" s="108"/>
      <c r="D51" s="108"/>
      <c r="E51" s="108" t="s">
        <v>103</v>
      </c>
      <c r="F51" s="109">
        <v>2079.3</v>
      </c>
      <c r="G51" s="109">
        <v>1710</v>
      </c>
      <c r="H51" s="109">
        <v>1839</v>
      </c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18" s="111" customFormat="1" ht="27">
      <c r="A52" s="129" t="s">
        <v>134</v>
      </c>
      <c r="B52" s="142"/>
      <c r="C52" s="102" t="s">
        <v>61</v>
      </c>
      <c r="D52" s="143"/>
      <c r="E52" s="143"/>
      <c r="F52" s="109">
        <f aca="true" t="shared" si="7" ref="F52:H53">F53</f>
        <v>3183.7</v>
      </c>
      <c r="G52" s="109">
        <f t="shared" si="7"/>
        <v>3374</v>
      </c>
      <c r="H52" s="109">
        <f t="shared" si="7"/>
        <v>3654</v>
      </c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3" spans="1:18" s="111" customFormat="1" ht="27">
      <c r="A53" s="106" t="s">
        <v>135</v>
      </c>
      <c r="B53" s="142"/>
      <c r="C53" s="143"/>
      <c r="D53" s="102" t="s">
        <v>136</v>
      </c>
      <c r="E53" s="143"/>
      <c r="F53" s="109">
        <f t="shared" si="7"/>
        <v>3183.7</v>
      </c>
      <c r="G53" s="109">
        <f t="shared" si="7"/>
        <v>3374</v>
      </c>
      <c r="H53" s="109">
        <f t="shared" si="7"/>
        <v>3654</v>
      </c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1:18" s="111" customFormat="1" ht="27">
      <c r="A54" s="106" t="s">
        <v>137</v>
      </c>
      <c r="B54" s="142"/>
      <c r="C54" s="143"/>
      <c r="D54" s="143"/>
      <c r="E54" s="108" t="s">
        <v>138</v>
      </c>
      <c r="F54" s="119">
        <v>3183.7</v>
      </c>
      <c r="G54" s="119">
        <v>3374</v>
      </c>
      <c r="H54" s="119">
        <v>3654</v>
      </c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1:31" s="117" customFormat="1" ht="14.25">
      <c r="A55" s="144" t="s">
        <v>64</v>
      </c>
      <c r="B55" s="112"/>
      <c r="C55" s="113" t="s">
        <v>63</v>
      </c>
      <c r="D55" s="113"/>
      <c r="E55" s="113"/>
      <c r="F55" s="114">
        <f aca="true" t="shared" si="8" ref="F55:H57">F56</f>
        <v>50</v>
      </c>
      <c r="G55" s="114">
        <f t="shared" si="8"/>
        <v>50</v>
      </c>
      <c r="H55" s="114">
        <f t="shared" si="8"/>
        <v>50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</row>
    <row r="56" spans="1:18" s="111" customFormat="1" ht="13.5">
      <c r="A56" s="106" t="s">
        <v>66</v>
      </c>
      <c r="B56" s="107"/>
      <c r="C56" s="108" t="s">
        <v>65</v>
      </c>
      <c r="D56" s="108"/>
      <c r="E56" s="108"/>
      <c r="F56" s="109">
        <f t="shared" si="8"/>
        <v>50</v>
      </c>
      <c r="G56" s="109">
        <f t="shared" si="8"/>
        <v>50</v>
      </c>
      <c r="H56" s="109">
        <f t="shared" si="8"/>
        <v>50</v>
      </c>
      <c r="I56" s="110"/>
      <c r="J56" s="110"/>
      <c r="K56" s="110"/>
      <c r="L56" s="110"/>
      <c r="M56" s="110"/>
      <c r="N56" s="110"/>
      <c r="O56" s="110"/>
      <c r="P56" s="110"/>
      <c r="Q56" s="110"/>
      <c r="R56" s="110"/>
    </row>
    <row r="57" spans="1:18" s="111" customFormat="1" ht="27">
      <c r="A57" s="106" t="s">
        <v>139</v>
      </c>
      <c r="B57" s="107"/>
      <c r="C57" s="108"/>
      <c r="D57" s="108" t="s">
        <v>140</v>
      </c>
      <c r="E57" s="108"/>
      <c r="F57" s="109">
        <f t="shared" si="8"/>
        <v>50</v>
      </c>
      <c r="G57" s="109">
        <f t="shared" si="8"/>
        <v>50</v>
      </c>
      <c r="H57" s="109">
        <f t="shared" si="8"/>
        <v>50</v>
      </c>
      <c r="I57" s="110"/>
      <c r="J57" s="110"/>
      <c r="K57" s="110"/>
      <c r="L57" s="110"/>
      <c r="M57" s="110"/>
      <c r="N57" s="110"/>
      <c r="O57" s="110"/>
      <c r="P57" s="110"/>
      <c r="Q57" s="110"/>
      <c r="R57" s="110"/>
    </row>
    <row r="58" spans="1:18" s="111" customFormat="1" ht="27">
      <c r="A58" s="106" t="s">
        <v>102</v>
      </c>
      <c r="B58" s="107"/>
      <c r="C58" s="108"/>
      <c r="D58" s="108"/>
      <c r="E58" s="108" t="s">
        <v>103</v>
      </c>
      <c r="F58" s="109">
        <v>50</v>
      </c>
      <c r="G58" s="109">
        <v>50</v>
      </c>
      <c r="H58" s="109">
        <v>50</v>
      </c>
      <c r="I58" s="110"/>
      <c r="J58" s="110"/>
      <c r="K58" s="110"/>
      <c r="L58" s="110"/>
      <c r="M58" s="110"/>
      <c r="N58" s="110"/>
      <c r="O58" s="110"/>
      <c r="P58" s="110"/>
      <c r="Q58" s="110"/>
      <c r="R58" s="110"/>
    </row>
    <row r="59" spans="1:31" s="100" customFormat="1" ht="14.25">
      <c r="A59" s="94" t="s">
        <v>70</v>
      </c>
      <c r="B59" s="95"/>
      <c r="C59" s="113" t="s">
        <v>69</v>
      </c>
      <c r="D59" s="96"/>
      <c r="E59" s="96"/>
      <c r="F59" s="122">
        <f>F60+F62</f>
        <v>8596.8</v>
      </c>
      <c r="G59" s="122">
        <f>G60+G62</f>
        <v>8747.3</v>
      </c>
      <c r="H59" s="122">
        <f>H60+H62</f>
        <v>9434.4</v>
      </c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</row>
    <row r="60" spans="1:18" s="105" customFormat="1" ht="33" customHeight="1">
      <c r="A60" s="101" t="s">
        <v>135</v>
      </c>
      <c r="B60" s="84"/>
      <c r="C60" s="102"/>
      <c r="D60" s="102" t="s">
        <v>141</v>
      </c>
      <c r="E60" s="102"/>
      <c r="F60" s="103">
        <f>F61</f>
        <v>8217.3</v>
      </c>
      <c r="G60" s="103">
        <f>G61</f>
        <v>8387.3</v>
      </c>
      <c r="H60" s="103">
        <f>H61</f>
        <v>9049.4</v>
      </c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s="111" customFormat="1" ht="27">
      <c r="A61" s="106" t="s">
        <v>137</v>
      </c>
      <c r="B61" s="107"/>
      <c r="C61" s="108"/>
      <c r="D61" s="108"/>
      <c r="E61" s="108" t="s">
        <v>138</v>
      </c>
      <c r="F61" s="119">
        <v>8217.3</v>
      </c>
      <c r="G61" s="119">
        <v>8387.3</v>
      </c>
      <c r="H61" s="119">
        <v>9049.4</v>
      </c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18" s="105" customFormat="1" ht="33" customHeight="1">
      <c r="A62" s="101" t="s">
        <v>137</v>
      </c>
      <c r="B62" s="84"/>
      <c r="C62" s="102"/>
      <c r="D62" s="102" t="s">
        <v>142</v>
      </c>
      <c r="E62" s="102"/>
      <c r="F62" s="103">
        <f>F63</f>
        <v>379.5</v>
      </c>
      <c r="G62" s="103">
        <f>G63</f>
        <v>360</v>
      </c>
      <c r="H62" s="103">
        <f>H63</f>
        <v>385</v>
      </c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s="111" customFormat="1" ht="27">
      <c r="A63" s="106" t="s">
        <v>137</v>
      </c>
      <c r="B63" s="107"/>
      <c r="C63" s="108"/>
      <c r="D63" s="108"/>
      <c r="E63" s="108" t="s">
        <v>114</v>
      </c>
      <c r="F63" s="119">
        <v>379.5</v>
      </c>
      <c r="G63" s="119">
        <v>360</v>
      </c>
      <c r="H63" s="119">
        <v>385</v>
      </c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31" s="117" customFormat="1" ht="28.5">
      <c r="A64" s="144" t="s">
        <v>143</v>
      </c>
      <c r="B64" s="112"/>
      <c r="C64" s="113" t="s">
        <v>71</v>
      </c>
      <c r="D64" s="113"/>
      <c r="E64" s="113"/>
      <c r="F64" s="145">
        <f>F65</f>
        <v>10</v>
      </c>
      <c r="G64" s="145">
        <f>G65</f>
        <v>50</v>
      </c>
      <c r="H64" s="145">
        <f>H65</f>
        <v>100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</row>
    <row r="65" spans="1:18" s="111" customFormat="1" ht="13.5">
      <c r="A65" s="106" t="s">
        <v>144</v>
      </c>
      <c r="B65" s="107"/>
      <c r="C65" s="108" t="s">
        <v>73</v>
      </c>
      <c r="D65" s="108"/>
      <c r="E65" s="108"/>
      <c r="F65" s="119">
        <f>F67</f>
        <v>10</v>
      </c>
      <c r="G65" s="119">
        <f>G67</f>
        <v>50</v>
      </c>
      <c r="H65" s="119">
        <f>H67</f>
        <v>100</v>
      </c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1:18" s="111" customFormat="1" ht="27">
      <c r="A66" s="106" t="s">
        <v>145</v>
      </c>
      <c r="B66" s="107"/>
      <c r="C66" s="108"/>
      <c r="D66" s="108" t="s">
        <v>146</v>
      </c>
      <c r="E66" s="108"/>
      <c r="F66" s="119">
        <f>F67</f>
        <v>10</v>
      </c>
      <c r="G66" s="119">
        <f>G67</f>
        <v>50</v>
      </c>
      <c r="H66" s="119">
        <f>H67</f>
        <v>100</v>
      </c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1:18" s="111" customFormat="1" ht="27">
      <c r="A67" s="106" t="s">
        <v>102</v>
      </c>
      <c r="B67" s="107"/>
      <c r="C67" s="108"/>
      <c r="D67" s="108"/>
      <c r="E67" s="108" t="s">
        <v>103</v>
      </c>
      <c r="F67" s="119">
        <v>10</v>
      </c>
      <c r="G67" s="119">
        <v>50</v>
      </c>
      <c r="H67" s="119">
        <v>100</v>
      </c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31" s="117" customFormat="1" ht="14.25">
      <c r="A68" s="144" t="s">
        <v>76</v>
      </c>
      <c r="B68" s="112"/>
      <c r="C68" s="113" t="s">
        <v>75</v>
      </c>
      <c r="D68" s="113"/>
      <c r="E68" s="113"/>
      <c r="F68" s="145">
        <f>F69+F72</f>
        <v>32</v>
      </c>
      <c r="G68" s="145">
        <f>G69+G72</f>
        <v>32</v>
      </c>
      <c r="H68" s="145">
        <f>H69+H72</f>
        <v>32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</row>
    <row r="69" spans="1:31" s="117" customFormat="1" ht="14.25">
      <c r="A69" s="134" t="s">
        <v>78</v>
      </c>
      <c r="B69" s="146"/>
      <c r="C69" s="135" t="s">
        <v>77</v>
      </c>
      <c r="D69" s="147"/>
      <c r="E69" s="147"/>
      <c r="F69" s="148">
        <f aca="true" t="shared" si="9" ref="F69:H70">F70</f>
        <v>22</v>
      </c>
      <c r="G69" s="148">
        <f t="shared" si="9"/>
        <v>22</v>
      </c>
      <c r="H69" s="148">
        <f t="shared" si="9"/>
        <v>22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</row>
    <row r="70" spans="1:31" s="117" customFormat="1" ht="41.25">
      <c r="A70" s="134" t="s">
        <v>147</v>
      </c>
      <c r="B70" s="146"/>
      <c r="C70" s="147"/>
      <c r="D70" s="135" t="s">
        <v>148</v>
      </c>
      <c r="E70" s="147"/>
      <c r="F70" s="148">
        <f t="shared" si="9"/>
        <v>22</v>
      </c>
      <c r="G70" s="148">
        <f t="shared" si="9"/>
        <v>22</v>
      </c>
      <c r="H70" s="148">
        <f t="shared" si="9"/>
        <v>22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</row>
    <row r="71" spans="1:31" s="117" customFormat="1" ht="14.25">
      <c r="A71" s="134" t="s">
        <v>149</v>
      </c>
      <c r="B71" s="146"/>
      <c r="C71" s="147"/>
      <c r="D71" s="147"/>
      <c r="E71" s="135" t="s">
        <v>150</v>
      </c>
      <c r="F71" s="148">
        <v>22</v>
      </c>
      <c r="G71" s="148">
        <v>22</v>
      </c>
      <c r="H71" s="148">
        <v>22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</row>
    <row r="72" spans="1:18" s="111" customFormat="1" ht="13.5">
      <c r="A72" s="106" t="s">
        <v>80</v>
      </c>
      <c r="B72" s="107"/>
      <c r="C72" s="108" t="s">
        <v>79</v>
      </c>
      <c r="D72" s="108"/>
      <c r="E72" s="108"/>
      <c r="F72" s="119">
        <f aca="true" t="shared" si="10" ref="F72:H73">F73</f>
        <v>10</v>
      </c>
      <c r="G72" s="119">
        <f t="shared" si="10"/>
        <v>10</v>
      </c>
      <c r="H72" s="119">
        <f t="shared" si="10"/>
        <v>10</v>
      </c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1:18" s="111" customFormat="1" ht="13.5">
      <c r="A73" s="106" t="s">
        <v>149</v>
      </c>
      <c r="B73" s="107"/>
      <c r="C73" s="108"/>
      <c r="D73" s="108" t="s">
        <v>151</v>
      </c>
      <c r="E73" s="108"/>
      <c r="F73" s="119">
        <f t="shared" si="10"/>
        <v>10</v>
      </c>
      <c r="G73" s="119">
        <f t="shared" si="10"/>
        <v>10</v>
      </c>
      <c r="H73" s="119">
        <f t="shared" si="10"/>
        <v>10</v>
      </c>
      <c r="I73" s="110"/>
      <c r="J73" s="110"/>
      <c r="K73" s="110"/>
      <c r="L73" s="110"/>
      <c r="M73" s="110"/>
      <c r="N73" s="110"/>
      <c r="O73" s="110"/>
      <c r="P73" s="110"/>
      <c r="Q73" s="110"/>
      <c r="R73" s="110"/>
    </row>
    <row r="74" spans="1:18" s="111" customFormat="1" ht="13.5">
      <c r="A74" s="106" t="s">
        <v>149</v>
      </c>
      <c r="B74" s="107"/>
      <c r="C74" s="108"/>
      <c r="D74" s="108"/>
      <c r="E74" s="108" t="s">
        <v>150</v>
      </c>
      <c r="F74" s="119">
        <v>10</v>
      </c>
      <c r="G74" s="119">
        <v>10</v>
      </c>
      <c r="H74" s="119">
        <v>10</v>
      </c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1:18" s="111" customFormat="1" ht="14.25">
      <c r="A75" s="144" t="s">
        <v>152</v>
      </c>
      <c r="B75" s="112"/>
      <c r="C75" s="113" t="s">
        <v>153</v>
      </c>
      <c r="D75" s="113"/>
      <c r="E75" s="113"/>
      <c r="F75" s="145">
        <f>F76+F79</f>
        <v>1300</v>
      </c>
      <c r="G75" s="145">
        <f>G76+G79</f>
        <v>1413</v>
      </c>
      <c r="H75" s="145">
        <f>H76+H79</f>
        <v>1300</v>
      </c>
      <c r="I75" s="110"/>
      <c r="J75" s="110"/>
      <c r="K75" s="110"/>
      <c r="L75" s="110"/>
      <c r="M75" s="110"/>
      <c r="N75" s="110"/>
      <c r="O75" s="110"/>
      <c r="P75" s="110"/>
      <c r="Q75" s="110"/>
      <c r="R75" s="110"/>
    </row>
    <row r="76" spans="1:8" s="111" customFormat="1" ht="42.75">
      <c r="A76" s="136" t="s">
        <v>154</v>
      </c>
      <c r="B76" s="137"/>
      <c r="C76" s="138" t="s">
        <v>83</v>
      </c>
      <c r="D76" s="138"/>
      <c r="E76" s="138"/>
      <c r="F76" s="149">
        <f aca="true" t="shared" si="11" ref="F76:H77">F77</f>
        <v>0</v>
      </c>
      <c r="G76" s="149">
        <f t="shared" si="11"/>
        <v>0</v>
      </c>
      <c r="H76" s="149">
        <f t="shared" si="11"/>
        <v>0</v>
      </c>
    </row>
    <row r="77" spans="1:8" s="111" customFormat="1" ht="54.75">
      <c r="A77" s="101" t="s">
        <v>155</v>
      </c>
      <c r="B77" s="137"/>
      <c r="C77" s="108"/>
      <c r="D77" s="102" t="s">
        <v>156</v>
      </c>
      <c r="E77" s="102"/>
      <c r="F77" s="124">
        <f t="shared" si="11"/>
        <v>0</v>
      </c>
      <c r="G77" s="124">
        <f t="shared" si="11"/>
        <v>0</v>
      </c>
      <c r="H77" s="124">
        <f t="shared" si="11"/>
        <v>0</v>
      </c>
    </row>
    <row r="78" spans="1:8" s="111" customFormat="1" ht="14.25">
      <c r="A78" s="106" t="s">
        <v>84</v>
      </c>
      <c r="B78" s="137"/>
      <c r="C78" s="108"/>
      <c r="D78" s="108"/>
      <c r="E78" s="108" t="s">
        <v>157</v>
      </c>
      <c r="F78" s="119"/>
      <c r="G78" s="119"/>
      <c r="H78" s="119"/>
    </row>
    <row r="79" spans="1:18" s="116" customFormat="1" ht="14.25">
      <c r="A79" s="136" t="s">
        <v>82</v>
      </c>
      <c r="B79" s="137"/>
      <c r="C79" s="138" t="s">
        <v>81</v>
      </c>
      <c r="D79" s="138"/>
      <c r="E79" s="138"/>
      <c r="F79" s="149">
        <f aca="true" t="shared" si="12" ref="F79:H80">F80</f>
        <v>1300</v>
      </c>
      <c r="G79" s="149">
        <f t="shared" si="12"/>
        <v>1413</v>
      </c>
      <c r="H79" s="149">
        <f t="shared" si="12"/>
        <v>1300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</row>
    <row r="80" spans="1:18" s="111" customFormat="1" ht="110.25">
      <c r="A80" s="106" t="s">
        <v>158</v>
      </c>
      <c r="B80" s="107"/>
      <c r="C80" s="108"/>
      <c r="D80" s="108" t="s">
        <v>159</v>
      </c>
      <c r="E80" s="108"/>
      <c r="F80" s="119">
        <f t="shared" si="12"/>
        <v>1300</v>
      </c>
      <c r="G80" s="119">
        <f t="shared" si="12"/>
        <v>1413</v>
      </c>
      <c r="H80" s="119">
        <f t="shared" si="12"/>
        <v>1300</v>
      </c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1:18" s="111" customFormat="1" ht="13.5">
      <c r="A81" s="106" t="s">
        <v>82</v>
      </c>
      <c r="B81" s="107"/>
      <c r="C81" s="108"/>
      <c r="D81" s="108"/>
      <c r="E81" s="108" t="s">
        <v>160</v>
      </c>
      <c r="F81" s="119">
        <v>1300</v>
      </c>
      <c r="G81" s="119">
        <v>1413</v>
      </c>
      <c r="H81" s="119">
        <v>1300</v>
      </c>
      <c r="I81" s="110"/>
      <c r="J81" s="110"/>
      <c r="K81" s="110"/>
      <c r="L81" s="110"/>
      <c r="M81" s="110"/>
      <c r="N81" s="110"/>
      <c r="O81" s="110"/>
      <c r="P81" s="110"/>
      <c r="Q81" s="110"/>
      <c r="R81" s="110"/>
    </row>
    <row r="82" spans="1:18" s="99" customFormat="1" ht="13.5">
      <c r="A82" s="150" t="s">
        <v>18</v>
      </c>
      <c r="B82" s="151"/>
      <c r="C82" s="151"/>
      <c r="D82" s="151"/>
      <c r="E82" s="151"/>
      <c r="F82" s="152">
        <f>F8</f>
        <v>26798.2707</v>
      </c>
      <c r="G82" s="153">
        <f>G8</f>
        <v>27131</v>
      </c>
      <c r="H82" s="154">
        <f>H8</f>
        <v>29108</v>
      </c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1:18" s="161" customFormat="1" ht="41.25">
      <c r="A83" s="155" t="s">
        <v>86</v>
      </c>
      <c r="B83" s="156"/>
      <c r="C83" s="157"/>
      <c r="D83" s="157"/>
      <c r="E83" s="157"/>
      <c r="F83" s="158">
        <v>400.80263</v>
      </c>
      <c r="G83" s="159">
        <v>600</v>
      </c>
      <c r="H83" s="159">
        <v>600</v>
      </c>
      <c r="I83" s="160"/>
      <c r="J83" s="160"/>
      <c r="K83" s="160"/>
      <c r="L83" s="160"/>
      <c r="M83" s="160"/>
      <c r="N83" s="160"/>
      <c r="O83" s="160"/>
      <c r="P83" s="160"/>
      <c r="Q83" s="160"/>
      <c r="R83" s="160"/>
    </row>
    <row r="84" spans="1:18" s="161" customFormat="1" ht="31.5" customHeight="1">
      <c r="A84" s="162" t="s">
        <v>87</v>
      </c>
      <c r="B84" s="163"/>
      <c r="C84" s="164"/>
      <c r="D84" s="157"/>
      <c r="E84" s="157"/>
      <c r="F84" s="159"/>
      <c r="G84" s="159">
        <f>F82*2.5/100</f>
        <v>669.9567675</v>
      </c>
      <c r="H84" s="159">
        <f>G82*5/100</f>
        <v>1356.55</v>
      </c>
      <c r="I84" s="160"/>
      <c r="J84" s="160"/>
      <c r="K84" s="160"/>
      <c r="L84" s="160"/>
      <c r="M84" s="160"/>
      <c r="N84" s="160"/>
      <c r="O84" s="160"/>
      <c r="P84" s="160"/>
      <c r="Q84" s="160"/>
      <c r="R84" s="160"/>
    </row>
    <row r="85" spans="1:18" s="171" customFormat="1" ht="15">
      <c r="A85" s="165" t="s">
        <v>88</v>
      </c>
      <c r="B85" s="166"/>
      <c r="C85" s="167"/>
      <c r="D85" s="167"/>
      <c r="E85" s="167"/>
      <c r="F85" s="168">
        <f>F82+F83</f>
        <v>27199.07333</v>
      </c>
      <c r="G85" s="169">
        <f>G82+G83</f>
        <v>27731</v>
      </c>
      <c r="H85" s="169">
        <f>H82+H83</f>
        <v>29708</v>
      </c>
      <c r="I85" s="170"/>
      <c r="J85" s="170"/>
      <c r="K85" s="170"/>
      <c r="L85" s="170"/>
      <c r="M85" s="170"/>
      <c r="N85" s="170"/>
      <c r="O85" s="170"/>
      <c r="P85" s="170"/>
      <c r="Q85" s="170"/>
      <c r="R85" s="170"/>
    </row>
    <row r="86" spans="1:6" ht="15">
      <c r="A86" s="76"/>
      <c r="B86" s="172"/>
      <c r="C86" s="172"/>
      <c r="D86" s="172"/>
      <c r="E86" s="172"/>
      <c r="F86" s="173"/>
    </row>
    <row r="87" spans="1:6" ht="15">
      <c r="A87" s="76"/>
      <c r="B87" s="172"/>
      <c r="C87" s="172"/>
      <c r="D87" s="172"/>
      <c r="E87" s="172"/>
      <c r="F87" s="173"/>
    </row>
    <row r="88" spans="1:6" ht="15">
      <c r="A88" s="76"/>
      <c r="B88" s="172"/>
      <c r="C88" s="172"/>
      <c r="D88" s="172"/>
      <c r="E88" s="172"/>
      <c r="F88" s="173"/>
    </row>
    <row r="89" spans="1:6" ht="15">
      <c r="A89" s="76"/>
      <c r="B89" s="172"/>
      <c r="C89" s="172"/>
      <c r="D89" s="172"/>
      <c r="E89" s="172"/>
      <c r="F89" s="173"/>
    </row>
    <row r="90" spans="1:6" ht="15">
      <c r="A90" s="76"/>
      <c r="B90" s="172"/>
      <c r="C90" s="172"/>
      <c r="D90" s="172"/>
      <c r="E90" s="172"/>
      <c r="F90" s="173"/>
    </row>
    <row r="91" spans="1:6" ht="15">
      <c r="A91" s="76"/>
      <c r="B91" s="172"/>
      <c r="C91" s="172"/>
      <c r="D91" s="172"/>
      <c r="E91" s="172"/>
      <c r="F91" s="173"/>
    </row>
    <row r="92" spans="1:6" ht="15">
      <c r="A92" s="76"/>
      <c r="B92" s="172"/>
      <c r="C92" s="172"/>
      <c r="D92" s="172"/>
      <c r="E92" s="172"/>
      <c r="F92" s="173"/>
    </row>
    <row r="93" spans="1:6" ht="15">
      <c r="A93" s="76"/>
      <c r="B93" s="172"/>
      <c r="C93" s="172"/>
      <c r="D93" s="172"/>
      <c r="E93" s="172"/>
      <c r="F93" s="173"/>
    </row>
    <row r="94" spans="1:6" ht="15">
      <c r="A94" s="76"/>
      <c r="B94" s="172"/>
      <c r="C94" s="172"/>
      <c r="D94" s="172"/>
      <c r="E94" s="172"/>
      <c r="F94" s="173"/>
    </row>
    <row r="95" spans="1:6" ht="15">
      <c r="A95" s="76"/>
      <c r="B95" s="172"/>
      <c r="C95" s="172"/>
      <c r="D95" s="172"/>
      <c r="E95" s="172"/>
      <c r="F95" s="173"/>
    </row>
    <row r="96" spans="1:6" ht="15">
      <c r="A96" s="76"/>
      <c r="B96" s="172"/>
      <c r="C96" s="172"/>
      <c r="D96" s="172"/>
      <c r="E96" s="172"/>
      <c r="F96" s="173"/>
    </row>
    <row r="97" spans="1:6" ht="15">
      <c r="A97" s="76"/>
      <c r="B97" s="172"/>
      <c r="C97" s="172"/>
      <c r="D97" s="172"/>
      <c r="E97" s="172"/>
      <c r="F97" s="173"/>
    </row>
    <row r="98" spans="1:6" ht="15">
      <c r="A98" s="76"/>
      <c r="B98" s="172"/>
      <c r="C98" s="172"/>
      <c r="D98" s="172"/>
      <c r="E98" s="172"/>
      <c r="F98" s="173"/>
    </row>
    <row r="99" spans="1:6" ht="15">
      <c r="A99" s="76"/>
      <c r="B99" s="172"/>
      <c r="C99" s="172"/>
      <c r="D99" s="172"/>
      <c r="E99" s="172"/>
      <c r="F99" s="173"/>
    </row>
    <row r="100" spans="1:6" ht="15">
      <c r="A100" s="76"/>
      <c r="B100" s="172"/>
      <c r="C100" s="172"/>
      <c r="D100" s="172"/>
      <c r="E100" s="172"/>
      <c r="F100" s="173"/>
    </row>
    <row r="101" spans="1:6" ht="15">
      <c r="A101" s="76"/>
      <c r="B101" s="172"/>
      <c r="C101" s="172"/>
      <c r="D101" s="172"/>
      <c r="E101" s="172"/>
      <c r="F101" s="173"/>
    </row>
    <row r="102" spans="1:6" ht="15">
      <c r="A102" s="76"/>
      <c r="B102" s="172"/>
      <c r="C102" s="172"/>
      <c r="D102" s="172"/>
      <c r="E102" s="172"/>
      <c r="F102" s="173"/>
    </row>
    <row r="103" spans="1:6" ht="15">
      <c r="A103" s="76"/>
      <c r="B103" s="172"/>
      <c r="C103" s="172"/>
      <c r="D103" s="172"/>
      <c r="E103" s="172"/>
      <c r="F103" s="173"/>
    </row>
    <row r="104" spans="1:6" ht="15">
      <c r="A104" s="76"/>
      <c r="B104" s="172"/>
      <c r="C104" s="172"/>
      <c r="D104" s="172"/>
      <c r="E104" s="172"/>
      <c r="F104" s="173"/>
    </row>
    <row r="105" spans="1:6" ht="15">
      <c r="A105" s="76"/>
      <c r="B105" s="172"/>
      <c r="C105" s="172"/>
      <c r="D105" s="172"/>
      <c r="E105" s="172"/>
      <c r="F105" s="173"/>
    </row>
    <row r="106" spans="1:6" ht="15">
      <c r="A106" s="76"/>
      <c r="B106" s="172"/>
      <c r="C106" s="172"/>
      <c r="D106" s="172"/>
      <c r="E106" s="172"/>
      <c r="F106" s="173"/>
    </row>
    <row r="107" spans="1:6" ht="15">
      <c r="A107" s="76"/>
      <c r="B107" s="172"/>
      <c r="C107" s="172"/>
      <c r="D107" s="172"/>
      <c r="E107" s="172"/>
      <c r="F107" s="173"/>
    </row>
    <row r="108" spans="1:6" ht="15">
      <c r="A108" s="76"/>
      <c r="B108" s="172"/>
      <c r="C108" s="172"/>
      <c r="D108" s="172"/>
      <c r="E108" s="172"/>
      <c r="F108" s="173"/>
    </row>
    <row r="109" spans="1:6" ht="15">
      <c r="A109" s="76"/>
      <c r="B109" s="172"/>
      <c r="C109" s="172"/>
      <c r="D109" s="172"/>
      <c r="E109" s="172"/>
      <c r="F109" s="173"/>
    </row>
    <row r="110" spans="1:6" ht="15">
      <c r="A110" s="76"/>
      <c r="B110" s="172"/>
      <c r="C110" s="172"/>
      <c r="D110" s="172"/>
      <c r="E110" s="172"/>
      <c r="F110" s="173"/>
    </row>
    <row r="111" spans="1:6" ht="15">
      <c r="A111" s="76"/>
      <c r="B111" s="172"/>
      <c r="C111" s="172"/>
      <c r="D111" s="172"/>
      <c r="E111" s="172"/>
      <c r="F111" s="173"/>
    </row>
    <row r="112" spans="1:6" ht="15">
      <c r="A112" s="76"/>
      <c r="B112" s="172"/>
      <c r="C112" s="172"/>
      <c r="D112" s="172"/>
      <c r="E112" s="172"/>
      <c r="F112" s="173"/>
    </row>
    <row r="113" spans="1:6" ht="15">
      <c r="A113" s="76"/>
      <c r="B113" s="172"/>
      <c r="C113" s="172"/>
      <c r="D113" s="172"/>
      <c r="E113" s="172"/>
      <c r="F113" s="173"/>
    </row>
    <row r="114" spans="1:6" ht="15">
      <c r="A114" s="76"/>
      <c r="B114" s="172"/>
      <c r="C114" s="172"/>
      <c r="D114" s="172"/>
      <c r="E114" s="172"/>
      <c r="F114" s="173"/>
    </row>
    <row r="115" spans="1:6" ht="15">
      <c r="A115" s="76"/>
      <c r="B115" s="172"/>
      <c r="C115" s="172"/>
      <c r="D115" s="172"/>
      <c r="E115" s="172"/>
      <c r="F115" s="173"/>
    </row>
    <row r="116" spans="1:6" ht="15">
      <c r="A116" s="76"/>
      <c r="B116" s="172"/>
      <c r="C116" s="172"/>
      <c r="D116" s="172"/>
      <c r="E116" s="172"/>
      <c r="F116" s="173"/>
    </row>
    <row r="117" spans="1:6" ht="15">
      <c r="A117" s="76"/>
      <c r="B117" s="172"/>
      <c r="C117" s="172"/>
      <c r="D117" s="172"/>
      <c r="E117" s="172"/>
      <c r="F117" s="173"/>
    </row>
    <row r="118" spans="1:6" ht="15">
      <c r="A118" s="76"/>
      <c r="B118" s="172"/>
      <c r="C118" s="172"/>
      <c r="D118" s="172"/>
      <c r="E118" s="172"/>
      <c r="F118" s="173"/>
    </row>
    <row r="119" spans="1:6" ht="15">
      <c r="A119" s="76"/>
      <c r="B119" s="172"/>
      <c r="C119" s="172"/>
      <c r="D119" s="172"/>
      <c r="E119" s="172"/>
      <c r="F119" s="173"/>
    </row>
    <row r="120" spans="1:6" ht="15">
      <c r="A120" s="76"/>
      <c r="B120" s="172"/>
      <c r="C120" s="172"/>
      <c r="D120" s="172"/>
      <c r="E120" s="172"/>
      <c r="F120" s="173"/>
    </row>
    <row r="121" spans="1:6" ht="15">
      <c r="A121" s="76"/>
      <c r="B121" s="172"/>
      <c r="C121" s="172"/>
      <c r="D121" s="172"/>
      <c r="E121" s="172"/>
      <c r="F121" s="173"/>
    </row>
    <row r="122" spans="1:6" ht="15">
      <c r="A122" s="76"/>
      <c r="B122" s="172"/>
      <c r="C122" s="172"/>
      <c r="D122" s="172"/>
      <c r="E122" s="172"/>
      <c r="F122" s="173"/>
    </row>
    <row r="123" spans="1:6" ht="15">
      <c r="A123" s="76"/>
      <c r="B123" s="172"/>
      <c r="C123" s="172"/>
      <c r="D123" s="172"/>
      <c r="E123" s="172"/>
      <c r="F123" s="173"/>
    </row>
    <row r="124" spans="1:6" ht="15">
      <c r="A124" s="76"/>
      <c r="B124" s="172"/>
      <c r="C124" s="172"/>
      <c r="D124" s="172"/>
      <c r="E124" s="172"/>
      <c r="F124" s="173"/>
    </row>
    <row r="125" spans="1:6" ht="15">
      <c r="A125" s="76"/>
      <c r="B125" s="172"/>
      <c r="C125" s="172"/>
      <c r="D125" s="172"/>
      <c r="E125" s="172"/>
      <c r="F125" s="173"/>
    </row>
    <row r="126" spans="1:6" ht="15">
      <c r="A126" s="76"/>
      <c r="B126" s="172"/>
      <c r="C126" s="172"/>
      <c r="D126" s="172"/>
      <c r="E126" s="172"/>
      <c r="F126" s="173"/>
    </row>
    <row r="127" spans="1:6" ht="15">
      <c r="A127" s="76"/>
      <c r="B127" s="172"/>
      <c r="C127" s="172"/>
      <c r="D127" s="172"/>
      <c r="E127" s="172"/>
      <c r="F127" s="173"/>
    </row>
    <row r="128" spans="1:6" ht="15">
      <c r="A128" s="76"/>
      <c r="B128" s="172"/>
      <c r="C128" s="172"/>
      <c r="D128" s="172"/>
      <c r="E128" s="172"/>
      <c r="F128" s="173"/>
    </row>
    <row r="129" spans="1:6" ht="15">
      <c r="A129" s="76"/>
      <c r="B129" s="172"/>
      <c r="C129" s="172"/>
      <c r="D129" s="172"/>
      <c r="E129" s="172"/>
      <c r="F129" s="173"/>
    </row>
    <row r="130" spans="1:6" ht="15">
      <c r="A130" s="76"/>
      <c r="B130" s="172"/>
      <c r="C130" s="172"/>
      <c r="D130" s="172"/>
      <c r="E130" s="172"/>
      <c r="F130" s="173"/>
    </row>
    <row r="131" spans="1:6" ht="15">
      <c r="A131" s="76"/>
      <c r="B131" s="172"/>
      <c r="C131" s="172"/>
      <c r="D131" s="172"/>
      <c r="E131" s="172"/>
      <c r="F131" s="173"/>
    </row>
    <row r="132" spans="1:6" ht="15">
      <c r="A132" s="76"/>
      <c r="B132" s="172"/>
      <c r="C132" s="172"/>
      <c r="D132" s="172"/>
      <c r="E132" s="172"/>
      <c r="F132" s="173"/>
    </row>
    <row r="133" spans="1:6" ht="15">
      <c r="A133" s="76"/>
      <c r="B133" s="172"/>
      <c r="C133" s="172"/>
      <c r="D133" s="172"/>
      <c r="E133" s="172"/>
      <c r="F133" s="173"/>
    </row>
    <row r="134" spans="1:6" ht="15">
      <c r="A134" s="76"/>
      <c r="B134" s="172"/>
      <c r="C134" s="172"/>
      <c r="D134" s="172"/>
      <c r="E134" s="172"/>
      <c r="F134" s="173"/>
    </row>
    <row r="135" spans="1:6" ht="15">
      <c r="A135" s="76"/>
      <c r="B135" s="172"/>
      <c r="C135" s="172"/>
      <c r="D135" s="172"/>
      <c r="E135" s="172"/>
      <c r="F135" s="173"/>
    </row>
    <row r="136" spans="1:6" ht="15">
      <c r="A136" s="76"/>
      <c r="B136" s="172"/>
      <c r="C136" s="172"/>
      <c r="D136" s="172"/>
      <c r="E136" s="172"/>
      <c r="F136" s="173"/>
    </row>
    <row r="137" spans="1:6" ht="15">
      <c r="A137" s="76"/>
      <c r="B137" s="172"/>
      <c r="C137" s="172"/>
      <c r="D137" s="172"/>
      <c r="E137" s="172"/>
      <c r="F137" s="173"/>
    </row>
    <row r="138" spans="1:6" ht="15">
      <c r="A138" s="76"/>
      <c r="B138" s="172"/>
      <c r="C138" s="172"/>
      <c r="D138" s="172"/>
      <c r="E138" s="172"/>
      <c r="F138" s="173"/>
    </row>
    <row r="139" spans="1:6" ht="15">
      <c r="A139" s="76"/>
      <c r="B139" s="172"/>
      <c r="C139" s="172"/>
      <c r="D139" s="172"/>
      <c r="E139" s="172"/>
      <c r="F139" s="173"/>
    </row>
    <row r="140" spans="1:6" ht="15">
      <c r="A140" s="76"/>
      <c r="B140" s="172"/>
      <c r="C140" s="172"/>
      <c r="D140" s="172"/>
      <c r="E140" s="172"/>
      <c r="F140" s="173"/>
    </row>
    <row r="141" spans="1:6" ht="15">
      <c r="A141" s="76"/>
      <c r="B141" s="172"/>
      <c r="C141" s="172"/>
      <c r="D141" s="172"/>
      <c r="E141" s="172"/>
      <c r="F141" s="173"/>
    </row>
    <row r="142" spans="1:6" ht="15">
      <c r="A142" s="76"/>
      <c r="B142" s="172"/>
      <c r="C142" s="172"/>
      <c r="D142" s="172"/>
      <c r="E142" s="172"/>
      <c r="F142" s="173"/>
    </row>
    <row r="143" spans="1:6" ht="15">
      <c r="A143" s="76"/>
      <c r="B143" s="172"/>
      <c r="C143" s="172"/>
      <c r="D143" s="172"/>
      <c r="E143" s="172"/>
      <c r="F143" s="173"/>
    </row>
    <row r="144" spans="1:6" ht="15">
      <c r="A144" s="76"/>
      <c r="B144" s="172"/>
      <c r="C144" s="172"/>
      <c r="D144" s="172"/>
      <c r="E144" s="172"/>
      <c r="F144" s="173"/>
    </row>
    <row r="145" spans="1:6" ht="15">
      <c r="A145" s="76"/>
      <c r="B145" s="172"/>
      <c r="C145" s="172"/>
      <c r="D145" s="172"/>
      <c r="E145" s="172"/>
      <c r="F145" s="173"/>
    </row>
    <row r="146" spans="1:6" ht="15">
      <c r="A146" s="76"/>
      <c r="B146" s="172"/>
      <c r="C146" s="172"/>
      <c r="D146" s="172"/>
      <c r="E146" s="172"/>
      <c r="F146" s="173"/>
    </row>
    <row r="147" spans="1:6" ht="15">
      <c r="A147" s="76"/>
      <c r="B147" s="172"/>
      <c r="C147" s="172"/>
      <c r="D147" s="172"/>
      <c r="E147" s="172"/>
      <c r="F147" s="173"/>
    </row>
    <row r="148" spans="1:6" ht="15">
      <c r="A148" s="76"/>
      <c r="B148" s="172"/>
      <c r="C148" s="172"/>
      <c r="D148" s="172"/>
      <c r="E148" s="172"/>
      <c r="F148" s="173"/>
    </row>
    <row r="149" spans="1:6" ht="15">
      <c r="A149" s="76"/>
      <c r="B149" s="172"/>
      <c r="C149" s="172"/>
      <c r="D149" s="172"/>
      <c r="E149" s="172"/>
      <c r="F149" s="173"/>
    </row>
    <row r="150" spans="1:6" ht="15">
      <c r="A150" s="76"/>
      <c r="B150" s="172"/>
      <c r="C150" s="172"/>
      <c r="D150" s="172"/>
      <c r="E150" s="172"/>
      <c r="F150" s="173"/>
    </row>
    <row r="151" spans="1:6" ht="15">
      <c r="A151" s="76"/>
      <c r="B151" s="172"/>
      <c r="C151" s="172"/>
      <c r="D151" s="172"/>
      <c r="E151" s="172"/>
      <c r="F151" s="173"/>
    </row>
    <row r="152" spans="1:6" ht="15">
      <c r="A152" s="76"/>
      <c r="B152" s="172"/>
      <c r="C152" s="172"/>
      <c r="D152" s="172"/>
      <c r="E152" s="172"/>
      <c r="F152" s="173"/>
    </row>
    <row r="153" spans="1:6" ht="15">
      <c r="A153" s="76"/>
      <c r="B153" s="172"/>
      <c r="C153" s="172"/>
      <c r="D153" s="172"/>
      <c r="E153" s="172"/>
      <c r="F153" s="173"/>
    </row>
    <row r="154" spans="1:6" ht="15">
      <c r="A154" s="76"/>
      <c r="B154" s="172"/>
      <c r="C154" s="172"/>
      <c r="D154" s="172"/>
      <c r="E154" s="172"/>
      <c r="F154" s="173"/>
    </row>
    <row r="155" spans="1:6" ht="15">
      <c r="A155" s="76"/>
      <c r="B155" s="172"/>
      <c r="C155" s="172"/>
      <c r="D155" s="172"/>
      <c r="E155" s="172"/>
      <c r="F155" s="173"/>
    </row>
    <row r="156" spans="1:6" ht="15">
      <c r="A156" s="76"/>
      <c r="B156" s="172"/>
      <c r="C156" s="172"/>
      <c r="D156" s="172"/>
      <c r="E156" s="172"/>
      <c r="F156" s="173"/>
    </row>
    <row r="157" spans="1:6" ht="15">
      <c r="A157" s="76"/>
      <c r="B157" s="172"/>
      <c r="C157" s="172"/>
      <c r="D157" s="172"/>
      <c r="E157" s="172"/>
      <c r="F157" s="173"/>
    </row>
    <row r="158" spans="1:6" ht="15">
      <c r="A158" s="76"/>
      <c r="B158" s="172"/>
      <c r="C158" s="172"/>
      <c r="D158" s="172"/>
      <c r="E158" s="172"/>
      <c r="F158" s="173"/>
    </row>
    <row r="159" spans="1:6" ht="15">
      <c r="A159" s="76"/>
      <c r="B159" s="172"/>
      <c r="C159" s="172"/>
      <c r="D159" s="172"/>
      <c r="E159" s="172"/>
      <c r="F159" s="173"/>
    </row>
    <row r="160" spans="1:6" ht="15">
      <c r="A160" s="76"/>
      <c r="B160" s="172"/>
      <c r="C160" s="172"/>
      <c r="D160" s="172"/>
      <c r="E160" s="172"/>
      <c r="F160" s="173"/>
    </row>
    <row r="161" spans="1:6" ht="15">
      <c r="A161" s="76"/>
      <c r="B161" s="172"/>
      <c r="C161" s="172"/>
      <c r="D161" s="172"/>
      <c r="E161" s="172"/>
      <c r="F161" s="173"/>
    </row>
    <row r="162" spans="1:6" ht="15">
      <c r="A162" s="76"/>
      <c r="B162" s="172"/>
      <c r="C162" s="172"/>
      <c r="D162" s="172"/>
      <c r="E162" s="172"/>
      <c r="F162" s="173"/>
    </row>
    <row r="163" spans="1:6" ht="15">
      <c r="A163" s="76"/>
      <c r="B163" s="172"/>
      <c r="C163" s="172"/>
      <c r="D163" s="172"/>
      <c r="E163" s="172"/>
      <c r="F163" s="173"/>
    </row>
    <row r="164" spans="1:6" ht="15">
      <c r="A164" s="76"/>
      <c r="B164" s="172"/>
      <c r="C164" s="172"/>
      <c r="D164" s="172"/>
      <c r="E164" s="172"/>
      <c r="F164" s="173"/>
    </row>
    <row r="165" spans="1:6" ht="15">
      <c r="A165" s="76"/>
      <c r="B165" s="172"/>
      <c r="C165" s="172"/>
      <c r="D165" s="172"/>
      <c r="E165" s="172"/>
      <c r="F165" s="173"/>
    </row>
    <row r="166" spans="1:6" ht="15">
      <c r="A166" s="76"/>
      <c r="B166" s="172"/>
      <c r="C166" s="172"/>
      <c r="D166" s="172"/>
      <c r="E166" s="172"/>
      <c r="F166" s="173"/>
    </row>
    <row r="167" spans="1:6" ht="15">
      <c r="A167" s="76"/>
      <c r="B167" s="172"/>
      <c r="C167" s="172"/>
      <c r="D167" s="172"/>
      <c r="E167" s="172"/>
      <c r="F167" s="173"/>
    </row>
    <row r="168" spans="1:6" ht="15">
      <c r="A168" s="76"/>
      <c r="B168" s="172"/>
      <c r="C168" s="172"/>
      <c r="D168" s="172"/>
      <c r="E168" s="172"/>
      <c r="F168" s="173"/>
    </row>
    <row r="169" spans="1:6" ht="15">
      <c r="A169" s="76"/>
      <c r="B169" s="172"/>
      <c r="C169" s="172"/>
      <c r="D169" s="172"/>
      <c r="E169" s="172"/>
      <c r="F169" s="173"/>
    </row>
    <row r="170" spans="1:6" ht="15">
      <c r="A170" s="76"/>
      <c r="B170" s="172"/>
      <c r="C170" s="172"/>
      <c r="D170" s="172"/>
      <c r="E170" s="172"/>
      <c r="F170" s="173"/>
    </row>
    <row r="171" spans="1:6" ht="15">
      <c r="A171" s="76"/>
      <c r="B171" s="172"/>
      <c r="C171" s="172"/>
      <c r="D171" s="172"/>
      <c r="E171" s="172"/>
      <c r="F171" s="173"/>
    </row>
    <row r="172" spans="1:6" ht="15">
      <c r="A172" s="76"/>
      <c r="B172" s="172"/>
      <c r="C172" s="172"/>
      <c r="D172" s="172"/>
      <c r="E172" s="172"/>
      <c r="F172" s="173"/>
    </row>
    <row r="173" spans="1:6" ht="15">
      <c r="A173" s="76"/>
      <c r="B173" s="172"/>
      <c r="C173" s="172"/>
      <c r="D173" s="172"/>
      <c r="E173" s="172"/>
      <c r="F173" s="173"/>
    </row>
    <row r="174" spans="1:6" ht="15">
      <c r="A174" s="76"/>
      <c r="B174" s="172"/>
      <c r="C174" s="172"/>
      <c r="D174" s="172"/>
      <c r="E174" s="172"/>
      <c r="F174" s="173"/>
    </row>
    <row r="175" spans="1:6" ht="15">
      <c r="A175" s="76"/>
      <c r="B175" s="172"/>
      <c r="C175" s="172"/>
      <c r="D175" s="172"/>
      <c r="E175" s="172"/>
      <c r="F175" s="173"/>
    </row>
    <row r="176" spans="1:6" ht="15">
      <c r="A176" s="76"/>
      <c r="B176" s="172"/>
      <c r="C176" s="172"/>
      <c r="D176" s="172"/>
      <c r="E176" s="172"/>
      <c r="F176" s="173"/>
    </row>
    <row r="177" spans="1:6" ht="15">
      <c r="A177" s="76"/>
      <c r="B177" s="172"/>
      <c r="C177" s="172"/>
      <c r="D177" s="172"/>
      <c r="E177" s="172"/>
      <c r="F177" s="173"/>
    </row>
    <row r="178" spans="1:6" ht="15">
      <c r="A178" s="76"/>
      <c r="B178" s="172"/>
      <c r="C178" s="172"/>
      <c r="D178" s="172"/>
      <c r="E178" s="172"/>
      <c r="F178" s="173"/>
    </row>
    <row r="179" spans="1:6" ht="15">
      <c r="A179" s="76"/>
      <c r="B179" s="172"/>
      <c r="C179" s="172"/>
      <c r="D179" s="172"/>
      <c r="E179" s="172"/>
      <c r="F179" s="173"/>
    </row>
    <row r="180" spans="1:6" ht="15">
      <c r="A180" s="76"/>
      <c r="B180" s="172"/>
      <c r="C180" s="172"/>
      <c r="D180" s="172"/>
      <c r="E180" s="172"/>
      <c r="F180" s="173"/>
    </row>
    <row r="181" spans="1:6" ht="15">
      <c r="A181" s="76"/>
      <c r="B181" s="172"/>
      <c r="C181" s="172"/>
      <c r="D181" s="172"/>
      <c r="E181" s="172"/>
      <c r="F181" s="173"/>
    </row>
    <row r="182" spans="1:6" ht="15">
      <c r="A182" s="76"/>
      <c r="B182" s="172"/>
      <c r="C182" s="172"/>
      <c r="D182" s="172"/>
      <c r="E182" s="172"/>
      <c r="F182" s="173"/>
    </row>
    <row r="183" spans="1:6" ht="15">
      <c r="A183" s="76"/>
      <c r="B183" s="172"/>
      <c r="C183" s="172"/>
      <c r="D183" s="172"/>
      <c r="E183" s="172"/>
      <c r="F183" s="173"/>
    </row>
    <row r="184" spans="1:6" ht="15">
      <c r="A184" s="76"/>
      <c r="B184" s="172"/>
      <c r="C184" s="172"/>
      <c r="D184" s="172"/>
      <c r="E184" s="172"/>
      <c r="F184" s="173"/>
    </row>
    <row r="185" spans="1:6" ht="15">
      <c r="A185" s="76"/>
      <c r="B185" s="172"/>
      <c r="C185" s="172"/>
      <c r="D185" s="172"/>
      <c r="E185" s="172"/>
      <c r="F185" s="173"/>
    </row>
    <row r="186" spans="1:6" ht="15">
      <c r="A186" s="76"/>
      <c r="B186" s="172"/>
      <c r="C186" s="172"/>
      <c r="D186" s="172"/>
      <c r="E186" s="172"/>
      <c r="F186" s="173"/>
    </row>
    <row r="187" spans="1:6" ht="15">
      <c r="A187" s="76"/>
      <c r="B187" s="172"/>
      <c r="C187" s="172"/>
      <c r="D187" s="172"/>
      <c r="E187" s="172"/>
      <c r="F187" s="173"/>
    </row>
    <row r="188" spans="1:6" ht="15">
      <c r="A188" s="76"/>
      <c r="B188" s="172"/>
      <c r="C188" s="172"/>
      <c r="D188" s="172"/>
      <c r="E188" s="172"/>
      <c r="F188" s="173"/>
    </row>
    <row r="189" spans="1:6" ht="15">
      <c r="A189" s="76"/>
      <c r="B189" s="172"/>
      <c r="C189" s="172"/>
      <c r="D189" s="172"/>
      <c r="E189" s="172"/>
      <c r="F189" s="173"/>
    </row>
    <row r="190" spans="1:6" ht="15">
      <c r="A190" s="76"/>
      <c r="B190" s="172"/>
      <c r="C190" s="172"/>
      <c r="D190" s="172"/>
      <c r="E190" s="172"/>
      <c r="F190" s="173"/>
    </row>
    <row r="191" spans="1:6" ht="15">
      <c r="A191" s="76"/>
      <c r="B191" s="172"/>
      <c r="C191" s="172"/>
      <c r="D191" s="172"/>
      <c r="E191" s="172"/>
      <c r="F191" s="173"/>
    </row>
    <row r="192" spans="1:6" ht="15">
      <c r="A192" s="76"/>
      <c r="B192" s="172"/>
      <c r="C192" s="172"/>
      <c r="D192" s="172"/>
      <c r="E192" s="172"/>
      <c r="F192" s="173"/>
    </row>
    <row r="193" spans="1:6" ht="15">
      <c r="A193" s="76"/>
      <c r="B193" s="172"/>
      <c r="C193" s="172"/>
      <c r="D193" s="172"/>
      <c r="E193" s="172"/>
      <c r="F193" s="173"/>
    </row>
    <row r="194" spans="1:6" ht="15">
      <c r="A194" s="76"/>
      <c r="B194" s="172"/>
      <c r="C194" s="172"/>
      <c r="D194" s="172"/>
      <c r="E194" s="172"/>
      <c r="F194" s="173"/>
    </row>
    <row r="195" spans="1:6" ht="15">
      <c r="A195" s="76"/>
      <c r="B195" s="172"/>
      <c r="C195" s="172"/>
      <c r="D195" s="172"/>
      <c r="E195" s="172"/>
      <c r="F195" s="173"/>
    </row>
    <row r="196" spans="1:6" ht="15">
      <c r="A196" s="76"/>
      <c r="B196" s="172"/>
      <c r="C196" s="172"/>
      <c r="D196" s="172"/>
      <c r="E196" s="172"/>
      <c r="F196" s="173"/>
    </row>
    <row r="197" spans="1:6" ht="15">
      <c r="A197" s="76"/>
      <c r="B197" s="172"/>
      <c r="C197" s="172"/>
      <c r="D197" s="172"/>
      <c r="E197" s="172"/>
      <c r="F197" s="173"/>
    </row>
    <row r="198" spans="1:6" ht="15">
      <c r="A198" s="76"/>
      <c r="B198" s="172"/>
      <c r="C198" s="172"/>
      <c r="D198" s="172"/>
      <c r="E198" s="172"/>
      <c r="F198" s="173"/>
    </row>
    <row r="199" spans="1:6" ht="15">
      <c r="A199" s="76"/>
      <c r="B199" s="172"/>
      <c r="C199" s="172"/>
      <c r="D199" s="172"/>
      <c r="E199" s="172"/>
      <c r="F199" s="173"/>
    </row>
    <row r="200" spans="1:6" ht="15">
      <c r="A200" s="76"/>
      <c r="B200" s="172"/>
      <c r="C200" s="172"/>
      <c r="D200" s="172"/>
      <c r="E200" s="172"/>
      <c r="F200" s="173"/>
    </row>
    <row r="201" spans="1:6" ht="15">
      <c r="A201" s="76"/>
      <c r="B201" s="172"/>
      <c r="C201" s="172"/>
      <c r="D201" s="172"/>
      <c r="E201" s="172"/>
      <c r="F201" s="173"/>
    </row>
    <row r="202" spans="1:6" ht="15">
      <c r="A202" s="76"/>
      <c r="B202" s="172"/>
      <c r="C202" s="172"/>
      <c r="D202" s="172"/>
      <c r="E202" s="172"/>
      <c r="F202" s="173"/>
    </row>
    <row r="203" spans="1:6" ht="15">
      <c r="A203" s="76"/>
      <c r="B203" s="172"/>
      <c r="C203" s="172"/>
      <c r="D203" s="172"/>
      <c r="E203" s="172"/>
      <c r="F203" s="173"/>
    </row>
    <row r="204" spans="1:6" ht="15">
      <c r="A204" s="76"/>
      <c r="B204" s="172"/>
      <c r="C204" s="172"/>
      <c r="D204" s="172"/>
      <c r="E204" s="172"/>
      <c r="F204" s="173"/>
    </row>
    <row r="205" spans="1:6" ht="15">
      <c r="A205" s="76"/>
      <c r="B205" s="172"/>
      <c r="C205" s="172"/>
      <c r="D205" s="172"/>
      <c r="E205" s="172"/>
      <c r="F205" s="173"/>
    </row>
    <row r="206" spans="1:6" ht="15">
      <c r="A206" s="76"/>
      <c r="B206" s="172"/>
      <c r="C206" s="172"/>
      <c r="D206" s="172"/>
      <c r="E206" s="172"/>
      <c r="F206" s="173"/>
    </row>
    <row r="207" spans="1:6" ht="15">
      <c r="A207" s="76"/>
      <c r="B207" s="172"/>
      <c r="C207" s="172"/>
      <c r="D207" s="172"/>
      <c r="E207" s="172"/>
      <c r="F207" s="173"/>
    </row>
    <row r="208" spans="1:6" ht="15">
      <c r="A208" s="76"/>
      <c r="B208" s="172"/>
      <c r="C208" s="172"/>
      <c r="D208" s="172"/>
      <c r="E208" s="172"/>
      <c r="F208" s="173"/>
    </row>
    <row r="209" spans="1:6" ht="15">
      <c r="A209" s="76"/>
      <c r="B209" s="172"/>
      <c r="C209" s="172"/>
      <c r="D209" s="172"/>
      <c r="E209" s="172"/>
      <c r="F209" s="173"/>
    </row>
    <row r="210" spans="1:6" ht="15">
      <c r="A210" s="76"/>
      <c r="B210" s="172"/>
      <c r="C210" s="172"/>
      <c r="D210" s="172"/>
      <c r="E210" s="172"/>
      <c r="F210" s="173"/>
    </row>
    <row r="211" spans="1:6" ht="15">
      <c r="A211" s="76"/>
      <c r="B211" s="172"/>
      <c r="C211" s="172"/>
      <c r="D211" s="172"/>
      <c r="E211" s="172"/>
      <c r="F211" s="173"/>
    </row>
    <row r="212" spans="1:6" ht="15">
      <c r="A212" s="76"/>
      <c r="B212" s="172"/>
      <c r="C212" s="172"/>
      <c r="D212" s="172"/>
      <c r="E212" s="172"/>
      <c r="F212" s="173"/>
    </row>
    <row r="213" spans="1:6" ht="15">
      <c r="A213" s="76"/>
      <c r="B213" s="172"/>
      <c r="C213" s="172"/>
      <c r="D213" s="172"/>
      <c r="E213" s="172"/>
      <c r="F213" s="173"/>
    </row>
  </sheetData>
  <sheetProtection/>
  <mergeCells count="5">
    <mergeCell ref="A5:F5"/>
    <mergeCell ref="E1:H1"/>
    <mergeCell ref="A2:H2"/>
    <mergeCell ref="A3:H3"/>
    <mergeCell ref="A4:F4"/>
  </mergeCells>
  <printOptions horizontalCentered="1"/>
  <pageMargins left="0.7875" right="0.5118055555555556" top="0.31527777777777777" bottom="0.39375" header="0.5118055555555556" footer="0.5118055555555556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"/>
  <sheetViews>
    <sheetView zoomScalePageLayoutView="0" workbookViewId="0" topLeftCell="A7">
      <selection activeCell="D19" sqref="D19"/>
    </sheetView>
  </sheetViews>
  <sheetFormatPr defaultColWidth="9.125" defaultRowHeight="12.75"/>
  <cols>
    <col min="1" max="1" width="25.375" style="177" customWidth="1"/>
    <col min="2" max="2" width="38.625" style="177" customWidth="1"/>
    <col min="3" max="3" width="26.375" style="177" customWidth="1"/>
    <col min="4" max="4" width="10.50390625" style="177" bestFit="1" customWidth="1"/>
    <col min="5" max="16384" width="9.125" style="177" customWidth="1"/>
  </cols>
  <sheetData>
    <row r="1" spans="2:4" ht="12.75">
      <c r="B1" s="545" t="s">
        <v>409</v>
      </c>
      <c r="C1" s="545"/>
      <c r="D1" s="179"/>
    </row>
    <row r="2" spans="2:4" ht="12.75">
      <c r="B2" s="545" t="s">
        <v>163</v>
      </c>
      <c r="C2" s="545"/>
      <c r="D2" s="179"/>
    </row>
    <row r="3" spans="2:4" ht="12.75">
      <c r="B3" s="545" t="s">
        <v>414</v>
      </c>
      <c r="C3" s="545"/>
      <c r="D3" s="179"/>
    </row>
    <row r="4" spans="2:4" ht="12.75">
      <c r="B4" s="178"/>
      <c r="C4" s="178"/>
      <c r="D4" s="179"/>
    </row>
    <row r="5" spans="1:3" ht="15">
      <c r="A5" s="544" t="s">
        <v>164</v>
      </c>
      <c r="B5" s="544"/>
      <c r="C5" s="544"/>
    </row>
    <row r="6" spans="1:3" ht="15">
      <c r="A6" s="544" t="s">
        <v>165</v>
      </c>
      <c r="B6" s="544"/>
      <c r="C6" s="544"/>
    </row>
    <row r="7" spans="1:3" ht="15">
      <c r="A7" s="544" t="s">
        <v>349</v>
      </c>
      <c r="B7" s="544"/>
      <c r="C7" s="544"/>
    </row>
    <row r="9" spans="1:3" ht="12.75">
      <c r="A9" s="413"/>
      <c r="B9" s="414"/>
      <c r="C9" s="415"/>
    </row>
    <row r="10" spans="1:3" ht="12.75">
      <c r="A10" s="434" t="s">
        <v>166</v>
      </c>
      <c r="B10" s="434" t="s">
        <v>25</v>
      </c>
      <c r="C10" s="434">
        <v>2020</v>
      </c>
    </row>
    <row r="11" spans="1:3" ht="52.5">
      <c r="A11" s="434" t="s">
        <v>399</v>
      </c>
      <c r="B11" s="501" t="s">
        <v>400</v>
      </c>
      <c r="C11" s="371">
        <v>0</v>
      </c>
    </row>
    <row r="12" spans="1:3" ht="52.5">
      <c r="A12" s="434" t="s">
        <v>402</v>
      </c>
      <c r="B12" s="501" t="s">
        <v>401</v>
      </c>
      <c r="C12" s="371">
        <v>1500000</v>
      </c>
    </row>
    <row r="13" spans="1:3" ht="52.5">
      <c r="A13" s="473" t="s">
        <v>406</v>
      </c>
      <c r="B13" s="500" t="s">
        <v>403</v>
      </c>
      <c r="C13" s="182">
        <v>1500000</v>
      </c>
    </row>
    <row r="14" spans="1:3" ht="52.5">
      <c r="A14" s="434" t="s">
        <v>410</v>
      </c>
      <c r="B14" s="501" t="s">
        <v>420</v>
      </c>
      <c r="C14" s="371">
        <v>1500000</v>
      </c>
    </row>
    <row r="15" spans="1:3" ht="52.5">
      <c r="A15" s="473" t="s">
        <v>411</v>
      </c>
      <c r="B15" s="500" t="s">
        <v>421</v>
      </c>
      <c r="C15" s="182">
        <v>1500000</v>
      </c>
    </row>
    <row r="16" spans="1:3" ht="33.75" customHeight="1">
      <c r="A16" s="498" t="s">
        <v>167</v>
      </c>
      <c r="B16" s="499" t="s">
        <v>356</v>
      </c>
      <c r="C16" s="497">
        <v>888981.04</v>
      </c>
    </row>
    <row r="17" spans="1:3" ht="33.75" customHeight="1">
      <c r="A17" s="180" t="s">
        <v>168</v>
      </c>
      <c r="B17" s="181" t="s">
        <v>317</v>
      </c>
      <c r="C17" s="182">
        <f>'ДОХОДЫ 2020'!C33+C13</f>
        <v>54875179.25</v>
      </c>
    </row>
    <row r="18" spans="1:3" ht="33.75" customHeight="1">
      <c r="A18" s="180" t="s">
        <v>169</v>
      </c>
      <c r="B18" s="181" t="s">
        <v>318</v>
      </c>
      <c r="C18" s="182">
        <f>'РАСХ 2020 по целевым статьям'!M112</f>
        <v>54264160.29</v>
      </c>
    </row>
    <row r="19" spans="1:4" s="472" customFormat="1" ht="24" customHeight="1">
      <c r="A19" s="546"/>
      <c r="B19" s="540" t="s">
        <v>170</v>
      </c>
      <c r="C19" s="542">
        <f>C11+C16</f>
        <v>888981.04</v>
      </c>
      <c r="D19" s="471"/>
    </row>
    <row r="20" spans="1:3" s="472" customFormat="1" ht="12.75">
      <c r="A20" s="547"/>
      <c r="B20" s="541"/>
      <c r="C20" s="543"/>
    </row>
  </sheetData>
  <sheetProtection/>
  <mergeCells count="9">
    <mergeCell ref="B19:B20"/>
    <mergeCell ref="C19:C20"/>
    <mergeCell ref="A5:C5"/>
    <mergeCell ref="B1:C1"/>
    <mergeCell ref="B2:C2"/>
    <mergeCell ref="B3:C3"/>
    <mergeCell ref="A6:C6"/>
    <mergeCell ref="A7:C7"/>
    <mergeCell ref="A19:A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H42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8.50390625" style="0" customWidth="1"/>
    <col min="2" max="2" width="41.50390625" style="0" customWidth="1"/>
    <col min="3" max="3" width="39.375" style="0" customWidth="1"/>
    <col min="4" max="4" width="13.50390625" style="0" bestFit="1" customWidth="1"/>
    <col min="6" max="6" width="12.625" style="0" bestFit="1" customWidth="1"/>
    <col min="8" max="8" width="12.625" style="0" bestFit="1" customWidth="1"/>
  </cols>
  <sheetData>
    <row r="1" spans="2:4" ht="12.75">
      <c r="B1" s="545" t="s">
        <v>90</v>
      </c>
      <c r="C1" s="548"/>
      <c r="D1" s="268"/>
    </row>
    <row r="2" spans="2:4" ht="12.75">
      <c r="B2" s="545" t="s">
        <v>163</v>
      </c>
      <c r="C2" s="548"/>
      <c r="D2" s="268"/>
    </row>
    <row r="3" spans="1:4" ht="12.75">
      <c r="A3" s="545" t="s">
        <v>415</v>
      </c>
      <c r="B3" s="548"/>
      <c r="C3" s="548"/>
      <c r="D3" s="268"/>
    </row>
    <row r="4" spans="1:3" ht="33" customHeight="1">
      <c r="A4" s="533" t="s">
        <v>351</v>
      </c>
      <c r="B4" s="533"/>
      <c r="C4" s="533"/>
    </row>
    <row r="5" spans="1:3" ht="15">
      <c r="A5" s="17"/>
      <c r="B5" s="17"/>
      <c r="C5" s="17"/>
    </row>
    <row r="6" spans="1:3" s="250" customFormat="1" ht="13.5">
      <c r="A6" s="248"/>
      <c r="B6" s="249"/>
      <c r="C6" s="249"/>
    </row>
    <row r="7" spans="1:3" s="250" customFormat="1" ht="69">
      <c r="A7" s="32" t="s">
        <v>24</v>
      </c>
      <c r="B7" s="251" t="s">
        <v>25</v>
      </c>
      <c r="C7" s="252" t="s">
        <v>350</v>
      </c>
    </row>
    <row r="8" spans="1:3" s="250" customFormat="1" ht="18" customHeight="1">
      <c r="A8" s="253" t="s">
        <v>26</v>
      </c>
      <c r="B8" s="254" t="s">
        <v>27</v>
      </c>
      <c r="C8" s="255">
        <f>C9+C10+C11+C12+C13</f>
        <v>9907987.56</v>
      </c>
    </row>
    <row r="9" spans="1:8" s="250" customFormat="1" ht="37.5" customHeight="1">
      <c r="A9" s="32" t="s">
        <v>28</v>
      </c>
      <c r="B9" s="256" t="s">
        <v>274</v>
      </c>
      <c r="C9" s="257">
        <f>'Ведомка 2020'!I14</f>
        <v>1041792.38</v>
      </c>
      <c r="H9" s="435"/>
    </row>
    <row r="10" spans="1:3" s="250" customFormat="1" ht="61.5" customHeight="1">
      <c r="A10" s="32" t="s">
        <v>33</v>
      </c>
      <c r="B10" s="256" t="s">
        <v>275</v>
      </c>
      <c r="C10" s="257">
        <f>'Ведомка 2020'!I17</f>
        <v>6431947.470000001</v>
      </c>
    </row>
    <row r="11" spans="1:5" s="250" customFormat="1" ht="48.75" customHeight="1">
      <c r="A11" s="32" t="s">
        <v>217</v>
      </c>
      <c r="B11" s="373" t="s">
        <v>287</v>
      </c>
      <c r="C11" s="257">
        <f>'Ведомка 2020'!I23</f>
        <v>166660</v>
      </c>
      <c r="D11" s="435"/>
      <c r="E11" s="250">
        <f>D11/65150</f>
        <v>0</v>
      </c>
    </row>
    <row r="12" spans="1:6" s="250" customFormat="1" ht="15" customHeight="1">
      <c r="A12" s="32" t="s">
        <v>218</v>
      </c>
      <c r="B12" s="428" t="s">
        <v>110</v>
      </c>
      <c r="C12" s="257">
        <f>'Ведомка 2020'!I29</f>
        <v>100000</v>
      </c>
      <c r="F12" s="463" t="s">
        <v>365</v>
      </c>
    </row>
    <row r="13" spans="1:6" s="250" customFormat="1" ht="18" customHeight="1">
      <c r="A13" s="32" t="s">
        <v>219</v>
      </c>
      <c r="B13" s="256" t="s">
        <v>40</v>
      </c>
      <c r="C13" s="257">
        <f>'Ведомка 2020'!I32</f>
        <v>2167587.71</v>
      </c>
      <c r="F13" s="464">
        <f>C9+C10+C11</f>
        <v>7640399.850000001</v>
      </c>
    </row>
    <row r="14" spans="1:3" s="250" customFormat="1" ht="21" customHeight="1">
      <c r="A14" s="44" t="s">
        <v>41</v>
      </c>
      <c r="B14" s="258" t="s">
        <v>42</v>
      </c>
      <c r="C14" s="259">
        <f>C15</f>
        <v>233531</v>
      </c>
    </row>
    <row r="15" spans="1:3" s="250" customFormat="1" ht="27.75" customHeight="1">
      <c r="A15" s="32" t="s">
        <v>43</v>
      </c>
      <c r="B15" s="256" t="s">
        <v>44</v>
      </c>
      <c r="C15" s="257">
        <f>'Ведомка 2020'!I48</f>
        <v>233531</v>
      </c>
    </row>
    <row r="16" spans="1:3" s="250" customFormat="1" ht="27.75" customHeight="1">
      <c r="A16" s="44" t="s">
        <v>45</v>
      </c>
      <c r="B16" s="258" t="s">
        <v>46</v>
      </c>
      <c r="C16" s="259">
        <f>C17+C18</f>
        <v>186000</v>
      </c>
    </row>
    <row r="17" spans="1:3" s="250" customFormat="1" ht="24" customHeight="1">
      <c r="A17" s="32" t="s">
        <v>408</v>
      </c>
      <c r="B17" s="256" t="s">
        <v>407</v>
      </c>
      <c r="C17" s="257">
        <f>'Ведомка 2020'!I52</f>
        <v>162264</v>
      </c>
    </row>
    <row r="18" spans="1:3" s="250" customFormat="1" ht="32.25" customHeight="1">
      <c r="A18" s="32" t="s">
        <v>49</v>
      </c>
      <c r="B18" s="256" t="s">
        <v>50</v>
      </c>
      <c r="C18" s="257">
        <f>'Ведомка 2020'!I58</f>
        <v>23736</v>
      </c>
    </row>
    <row r="19" spans="1:3" s="250" customFormat="1" ht="29.25" customHeight="1">
      <c r="A19" s="44" t="s">
        <v>51</v>
      </c>
      <c r="B19" s="258" t="s">
        <v>52</v>
      </c>
      <c r="C19" s="259">
        <f>C20</f>
        <v>12532453.75</v>
      </c>
    </row>
    <row r="20" spans="1:3" s="250" customFormat="1" ht="15" customHeight="1">
      <c r="A20" s="260" t="s">
        <v>220</v>
      </c>
      <c r="B20" s="261" t="s">
        <v>221</v>
      </c>
      <c r="C20" s="262">
        <f>'Ведомка 2020'!I64</f>
        <v>12532453.75</v>
      </c>
    </row>
    <row r="21" spans="1:3" s="250" customFormat="1" ht="33.75" customHeight="1">
      <c r="A21" s="44" t="s">
        <v>55</v>
      </c>
      <c r="B21" s="258" t="s">
        <v>56</v>
      </c>
      <c r="C21" s="259">
        <f>SUM(C22:C25)</f>
        <v>27295732.93</v>
      </c>
    </row>
    <row r="22" spans="1:3" s="250" customFormat="1" ht="18" customHeight="1">
      <c r="A22" s="32" t="s">
        <v>57</v>
      </c>
      <c r="B22" s="256" t="s">
        <v>58</v>
      </c>
      <c r="C22" s="257">
        <f>'Ведомка 2020'!I76</f>
        <v>1113103.5899999999</v>
      </c>
    </row>
    <row r="23" spans="1:3" s="250" customFormat="1" ht="15" customHeight="1">
      <c r="A23" s="32" t="s">
        <v>222</v>
      </c>
      <c r="B23" s="256" t="s">
        <v>223</v>
      </c>
      <c r="C23" s="257">
        <f>'Ведомка 2020'!I84</f>
        <v>1042823.5700000001</v>
      </c>
    </row>
    <row r="24" spans="1:3" s="250" customFormat="1" ht="15" customHeight="1">
      <c r="A24" s="32" t="s">
        <v>59</v>
      </c>
      <c r="B24" s="256" t="s">
        <v>60</v>
      </c>
      <c r="C24" s="257">
        <f>'Ведомка 2020'!I93</f>
        <v>13438038.870000001</v>
      </c>
    </row>
    <row r="25" spans="1:3" s="250" customFormat="1" ht="15" customHeight="1">
      <c r="A25" s="32" t="s">
        <v>61</v>
      </c>
      <c r="B25" s="256" t="s">
        <v>62</v>
      </c>
      <c r="C25" s="257">
        <f>'Ведомка 2020'!I119</f>
        <v>11701766.899999999</v>
      </c>
    </row>
    <row r="26" spans="1:3" s="250" customFormat="1" ht="12.75" customHeight="1" hidden="1">
      <c r="A26" s="44" t="s">
        <v>71</v>
      </c>
      <c r="B26" s="263" t="s">
        <v>72</v>
      </c>
      <c r="C26" s="264">
        <v>0</v>
      </c>
    </row>
    <row r="27" spans="1:3" s="250" customFormat="1" ht="0.75" customHeight="1" hidden="1">
      <c r="A27" s="32" t="s">
        <v>73</v>
      </c>
      <c r="B27" s="256" t="s">
        <v>74</v>
      </c>
      <c r="C27" s="257"/>
    </row>
    <row r="28" spans="1:3" s="250" customFormat="1" ht="0.75" customHeight="1" hidden="1">
      <c r="A28" s="32"/>
      <c r="B28" s="256"/>
      <c r="C28" s="257"/>
    </row>
    <row r="29" spans="1:3" s="266" customFormat="1" ht="14.25">
      <c r="A29" s="450" t="s">
        <v>67</v>
      </c>
      <c r="B29" s="451" t="s">
        <v>357</v>
      </c>
      <c r="C29" s="452">
        <f>C30</f>
        <v>2826370.29</v>
      </c>
    </row>
    <row r="30" spans="1:3" s="250" customFormat="1" ht="13.5">
      <c r="A30" s="32" t="s">
        <v>69</v>
      </c>
      <c r="B30" s="256" t="s">
        <v>70</v>
      </c>
      <c r="C30" s="257">
        <f>'Ведомка 2020'!I130</f>
        <v>2826370.29</v>
      </c>
    </row>
    <row r="31" spans="1:3" s="250" customFormat="1" ht="25.5" customHeight="1">
      <c r="A31" s="44" t="s">
        <v>75</v>
      </c>
      <c r="B31" s="265" t="s">
        <v>76</v>
      </c>
      <c r="C31" s="259">
        <f>C32+C33</f>
        <v>1282084.76</v>
      </c>
    </row>
    <row r="32" spans="1:3" s="250" customFormat="1" ht="20.25" customHeight="1">
      <c r="A32" s="32" t="s">
        <v>77</v>
      </c>
      <c r="B32" s="256" t="s">
        <v>78</v>
      </c>
      <c r="C32" s="257">
        <f>'Ведомка 2020'!I133</f>
        <v>93285</v>
      </c>
    </row>
    <row r="33" spans="1:3" s="250" customFormat="1" ht="15.75" customHeight="1">
      <c r="A33" s="32" t="s">
        <v>79</v>
      </c>
      <c r="B33" s="256" t="s">
        <v>80</v>
      </c>
      <c r="C33" s="257">
        <f>'Ведомка 2020'!I137</f>
        <v>1188799.76</v>
      </c>
    </row>
    <row r="34" spans="1:3" s="250" customFormat="1" ht="13.5">
      <c r="A34" s="531" t="s">
        <v>87</v>
      </c>
      <c r="B34" s="531"/>
      <c r="C34" s="267"/>
    </row>
    <row r="35" spans="1:3" s="250" customFormat="1" ht="13.5">
      <c r="A35" s="534" t="s">
        <v>85</v>
      </c>
      <c r="B35" s="534"/>
      <c r="C35" s="259">
        <f>C8+C14+C16+C19+C21+C29+C31</f>
        <v>54264160.29</v>
      </c>
    </row>
    <row r="36" spans="1:3" s="250" customFormat="1" ht="22.5" customHeight="1">
      <c r="A36" s="549" t="s">
        <v>89</v>
      </c>
      <c r="B36" s="549"/>
      <c r="C36" s="453">
        <f>'ДОХОДЫ 2020'!C33-'РАЗДЕЛЫ И ПОДРАЗДЕЛЫ 2020'!C35</f>
        <v>-888981.0399999991</v>
      </c>
    </row>
    <row r="37" s="250" customFormat="1" ht="13.5"/>
    <row r="38" s="250" customFormat="1" ht="13.5"/>
    <row r="39" spans="2:3" s="250" customFormat="1" ht="13.5">
      <c r="B39" s="550"/>
      <c r="C39" s="550"/>
    </row>
    <row r="40" s="250" customFormat="1" ht="13.5"/>
    <row r="41" spans="1:3" s="250" customFormat="1" ht="13.5">
      <c r="A41"/>
      <c r="B41"/>
      <c r="C41"/>
    </row>
    <row r="42" spans="1:3" s="250" customFormat="1" ht="13.5">
      <c r="A42"/>
      <c r="B42"/>
      <c r="C42"/>
    </row>
  </sheetData>
  <sheetProtection/>
  <mergeCells count="8">
    <mergeCell ref="A3:C3"/>
    <mergeCell ref="B1:C1"/>
    <mergeCell ref="B2:C2"/>
    <mergeCell ref="A36:B36"/>
    <mergeCell ref="B39:C39"/>
    <mergeCell ref="A4:C4"/>
    <mergeCell ref="A34:B34"/>
    <mergeCell ref="A35:B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SOUL</cp:lastModifiedBy>
  <cp:lastPrinted>2020-12-14T11:29:35Z</cp:lastPrinted>
  <dcterms:created xsi:type="dcterms:W3CDTF">2004-11-16T05:58:34Z</dcterms:created>
  <dcterms:modified xsi:type="dcterms:W3CDTF">2020-12-14T11:44:23Z</dcterms:modified>
  <cp:category/>
  <cp:version/>
  <cp:contentType/>
  <cp:contentStatus/>
  <cp:revision>1</cp:revision>
</cp:coreProperties>
</file>