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7" activeTab="6"/>
  </bookViews>
  <sheets>
    <sheet name="ДОХОДЫ 2020" sheetId="1" r:id="rId1"/>
    <sheet name="РАСХ 2020 по целевым статьям" sheetId="2" r:id="rId2"/>
    <sheet name="Ведомка 2020" sheetId="3" r:id="rId3"/>
    <sheet name="Приложение2" sheetId="4" state="hidden" r:id="rId4"/>
    <sheet name="Приложение 5" sheetId="5" state="hidden" r:id="rId5"/>
    <sheet name="ИСТОЧНИКИ 2020" sheetId="6" r:id="rId6"/>
    <sheet name="РАЗДЕЛЫ И ПОДРАЗДЕЛЫ 2020" sheetId="7" r:id="rId7"/>
  </sheets>
  <definedNames/>
  <calcPr fullCalcOnLoad="1"/>
</workbook>
</file>

<file path=xl/sharedStrings.xml><?xml version="1.0" encoding="utf-8"?>
<sst xmlns="http://schemas.openxmlformats.org/spreadsheetml/2006/main" count="903" uniqueCount="454">
  <si>
    <t>Приложение 2</t>
  </si>
  <si>
    <t>к решению Муниципального Совета Ивняковского сельского поселения</t>
  </si>
  <si>
    <t>от 25 марта 2020 года г. № 35</t>
  </si>
  <si>
    <r>
      <t xml:space="preserve"> </t>
    </r>
    <r>
      <rPr>
        <b/>
        <sz val="12"/>
        <rFont val="Times New Roman"/>
        <family val="1"/>
      </rPr>
      <t xml:space="preserve">Прогнозируемые доходы бюджета Ивняковского сельского поселения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2020 год  в соответствии  с классификацией доходов бюджетов Российской Федерации</t>
    </r>
  </si>
  <si>
    <t>Код бюджетной классификации РФ</t>
  </si>
  <si>
    <t xml:space="preserve">Наименование доходов 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</si>
  <si>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</si>
  <si>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</si>
  <si>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</si>
  <si>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</si>
  <si>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</si>
  <si>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</si>
  <si>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</si>
  <si>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</si>
  <si>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</si>
  <si>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 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</si>
  <si>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</si>
  <si>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</si>
  <si>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</si>
  <si>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</si>
  <si>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</si>
  <si>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</si>
  <si>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840 1 08 00000 00 0000 000</t>
  </si>
  <si>
    <t>ГОСУДАРСТВЕННАЯ ПОШЛИНА</t>
  </si>
  <si>
    <t>840 1 08 04020 01 1000 110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</si>
  <si>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</si>
  <si>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840 1 16 23050 10 0000 140</t>
  </si>
  <si>
    <t xml:space="preserve">Доходы от возмещения ущерба при возникновении страховых случаев , когда выгодоприобретателями по договорам страхований выступают получатели средств бюджеьтов поселений </t>
  </si>
  <si>
    <t>840 1 11 00000 00 0000 000</t>
  </si>
  <si>
    <t>ДОХОДЫ ОТ ИСПОЛЬЗОВАНИЯ ИМУЩЕСТВА, НАХОДЯЩЕГОСЯ В ГОСУДАРСТВЕННОЙ И МУНИЦИПАЛЬНОЙ СОБСТВЕННОСТИ</t>
  </si>
  <si>
    <t>840 1 11 05035 10 0000 120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</si>
  <si>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</si>
  <si>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840 2 00 00000 00 0000 000</t>
  </si>
  <si>
    <t>БЕЗВОЗМЕЗДНЫЕ ПОСТУПЛЕНИЯ</t>
  </si>
  <si>
    <t>801 2 02 20000 00 0000 150</t>
  </si>
  <si>
    <t>Субсидии бюджетам бюджетной системы Российской Федерации (межбюджетные субсидии)</t>
  </si>
  <si>
    <t>840 2 02 20041 10 0000 150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</si>
  <si>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</si>
  <si>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840 2 02 25497 10 0000 150</t>
  </si>
  <si>
    <t>Субсидии бюджетам сельских поселений на реализацию мероприятий по обеспечению жильем молодых семей</t>
  </si>
  <si>
    <t>840 2 02 25555 10 0000 150</t>
  </si>
  <si>
    <t>Субсидии бюджетам сельских поселений на реали-зацию программ формирования современной город-ской среды</t>
  </si>
  <si>
    <t>840 2 02 29999 10 2032 150</t>
  </si>
  <si>
    <t>Прочие субсидии бюджетам сельских поселений (Субсидия на реализацию мероприятий инициатив-ного бюджетирования на территории Ярославской области (поддержка местных инициатив))</t>
  </si>
  <si>
    <t>ремонт часовни</t>
  </si>
  <si>
    <t>840 2 02 29999 10 2047 150</t>
  </si>
  <si>
    <t>Субсидия на реализацию мероприятий по борьбе с борщевиком Сосновского</t>
  </si>
  <si>
    <t>борщевик</t>
  </si>
  <si>
    <t>840 2 02 40000 00 0000 150</t>
  </si>
  <si>
    <t>Иные межбюджетные трансферты</t>
  </si>
  <si>
    <t>840 2 02 40014 10 0000 150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</si>
  <si>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</si>
  <si>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840 2 02 49999 10 0000 150</t>
  </si>
  <si>
    <t>Прочие межбюджетные трансферты, передаваемые бюджетам сельских поселений</t>
  </si>
  <si>
    <t>840 2 02 30000 00 0000 150</t>
  </si>
  <si>
    <t>Субвенции бюджетам субъектов Российской Федерации и муниципальных образований</t>
  </si>
  <si>
    <t>840 2 02 35118 10 0000 150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</si>
  <si>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</si>
  <si>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</si>
  <si>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Приложение 6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</si>
  <si>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2020 год</t>
  </si>
  <si>
    <t>Наименование</t>
  </si>
  <si>
    <t>Код целевой классификации</t>
  </si>
  <si>
    <t>Вид расходов</t>
  </si>
  <si>
    <t>федеральный бюджет    (руб.)</t>
  </si>
  <si>
    <t>областной бюджет    (руб.)</t>
  </si>
  <si>
    <t>местный бюджет                 (руб.)</t>
  </si>
  <si>
    <t>Итого                      (руб.)</t>
  </si>
  <si>
    <t>изменения</t>
  </si>
  <si>
    <t>0300000</t>
  </si>
  <si>
    <t>Муниципальная программа "Молодежная политика в Ивняковском сельском поселении"</t>
  </si>
  <si>
    <t>02.0.00.00000</t>
  </si>
  <si>
    <t>0310000</t>
  </si>
  <si>
    <t>Муниципальная целевая программа "Профилактика безнадзорности , правонарушений несовершеннолетних на территории Ивняковского сельского поселения"</t>
  </si>
  <si>
    <t>02.1.00.00000</t>
  </si>
  <si>
    <t>Совершенствование деятельности по профилактике безнадзорности и правонарушений несовершеннолетних, по обеспечению защиты их прав"</t>
  </si>
  <si>
    <t>02.1.01.00000</t>
  </si>
  <si>
    <t>Мероприятия по профилактике безнадзорности, правонарушений несовершеннолетних в Ивняковском сельском поселении"</t>
  </si>
  <si>
    <t>02.1.01.43290</t>
  </si>
  <si>
    <t>Закупка товаров, работ и услуг для государственных (муниципальных) нужд</t>
  </si>
  <si>
    <t>Муниципальная программа "Обеспечение доступным и комфортным жильем и коммунальными услугами граждан Ивняковского сельского поселения"</t>
  </si>
  <si>
    <t>05.0.00.00000</t>
  </si>
  <si>
    <t>Муниципальная целевая программа "Поддержка молодых семей в приобретении (строительстве) жилья"</t>
  </si>
  <si>
    <t>05.1.00.00000</t>
  </si>
  <si>
    <t>Предоставление молодым семьям поддержки в приобретении (строительстве жилья) на территории Ярославской области</t>
  </si>
  <si>
    <t>05.1.01.00000</t>
  </si>
  <si>
    <t>0315220</t>
  </si>
  <si>
    <t>Мероприятия по реализации муниципальной целевой программы "Поддержка молодых семей в приобретении (строительстве) жилья"</t>
  </si>
  <si>
    <t>05.1.01.L4970</t>
  </si>
  <si>
    <t>Социальное обеспечение и иные выплаты населению</t>
  </si>
  <si>
    <t>Муниципальная целевая программа "Переселение граждан из жилищного фонда, признанного непригодным для проживания и (или) с высоким уровнем износа"</t>
  </si>
  <si>
    <t>05.2.00.00000</t>
  </si>
  <si>
    <t>Улучшение жилищных условий нуждающихся граждан , проживающих в жилых домах , не отвечающих установленным санитарным и техническим требованиям и высоким уровнем износа</t>
  </si>
  <si>
    <t>05.2.01.00000</t>
  </si>
  <si>
    <t>Мероприятия по реализации муниципальной адресной программы "Переселение граждан из жилищного фонда признанного непригодным для проживания и (или) с высоким уровнем износа</t>
  </si>
  <si>
    <t>05.2.01.43210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</si>
  <si>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</si>
  <si>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"Формирование современной городской среды"</t>
  </si>
  <si>
    <t>06.0.00.00000</t>
  </si>
  <si>
    <t>Муниципальная целевая программа "Решаем вместе!"</t>
  </si>
  <si>
    <t>06.1.00.00000</t>
  </si>
  <si>
    <t>Мероприятия, направленные на формирование современной городской среды</t>
  </si>
  <si>
    <t>06.1.F2.00000</t>
  </si>
  <si>
    <t>Формирование современной городской среды за счет средств местного бюджета</t>
  </si>
  <si>
    <t>06.1.F2.55550</t>
  </si>
  <si>
    <t>1100000</t>
  </si>
  <si>
    <t>Муниципальная программа "Обеспечение общественного порядка и противодействие преступности на территории  Ивняковского сельского поселения"</t>
  </si>
  <si>
    <t>08.0.00.00000</t>
  </si>
  <si>
    <t>Муниципальная целевая программа "Профилактика наркомании и токсикомании на территории Ивняковского сельского поселения"</t>
  </si>
  <si>
    <t>08.1.00.00000</t>
  </si>
  <si>
    <t>Проведение мероприятий, направленных на профилактику немедицинского потребления наркотиков и связанных с ними негативных социальных последствий, формирование здорового образа жизни</t>
  </si>
  <si>
    <t>08.1.01.00000</t>
  </si>
  <si>
    <t>Реализация мероприятий МЦП « Профилактика наркомании и токсикомании на территории Ивняковского сельского поселения»</t>
  </si>
  <si>
    <t>08.1.01.43310</t>
  </si>
  <si>
    <t>МЦП «Профилактика правонарушений в сфере общественного порядка на территории Ивняковского сельского поселения ЯМР на 2018-2020 годы»</t>
  </si>
  <si>
    <t>08.2.00.00000</t>
  </si>
  <si>
    <t>Проведение мероприятий, направленных на профилактику правонарушений в сфере общественного порядка на территории Ивняковского сельского поселения</t>
  </si>
  <si>
    <t>08.2.01.00000</t>
  </si>
  <si>
    <t>Реализация мероприятий МЦП «Профилактика правонарушений в сфере общественного порядка на территории Ивняковского сельского поселения ЯМР на 2018-2020 годы»</t>
  </si>
  <si>
    <t>08.2.01.43320</t>
  </si>
  <si>
    <t>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ЯМР на 2018-2020 годы»</t>
  </si>
  <si>
    <t>08.3.00.00000</t>
  </si>
  <si>
    <t>Проведение мероприятий, направленных на противодействие незаконному обороту наркотических средств и психотропных веществ и злоупотребление ими на территории Ивняковского сельского поселения»</t>
  </si>
  <si>
    <t>08.3.01.00000</t>
  </si>
  <si>
    <t>Реализация мероприятий 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ЯМР на 2018-2020 годы»</t>
  </si>
  <si>
    <t>08.2.01.43330</t>
  </si>
  <si>
    <t>МЦП «Противодействие экстремизму и профилактика терроризма на территории Ивняковского сельского поселения ЯМР на 2018-2020 годы»</t>
  </si>
  <si>
    <t>08.4.00.00000</t>
  </si>
  <si>
    <t>Проведение мероприятий, направленных на противодействие экстремизма и профилактику терроризма на территории Ивняковского сельского поселения</t>
  </si>
  <si>
    <t>08.4.01.00000</t>
  </si>
  <si>
    <t>Реализация мероприятий МЦП «Противодействие экстремизму и профилактика терроризма на территории Ивняковского сельского поселения ЯМР на 2018-2020 годы»</t>
  </si>
  <si>
    <t>08.4.01.43340</t>
  </si>
  <si>
    <t>Муниципальная программа "Обеспечение пожарной безопасности"</t>
  </si>
  <si>
    <t>10.0.00.0000</t>
  </si>
  <si>
    <t xml:space="preserve">Муниципальная целевая программа  «Укрепление        пожарной безопасности на территории Ивняковского сельского        поселения        Ярославского муниципального     района     Ярославской области на 2017-2019 годы» </t>
  </si>
  <si>
    <t>10.1.00.0000</t>
  </si>
  <si>
    <t>Повышение пожарной защищенности объектов инфраструктуры поселения</t>
  </si>
  <si>
    <t>10.1.01.00000</t>
  </si>
  <si>
    <t xml:space="preserve">Реализация мероприятий МЦП «Укрепление        пожарной безопасности на территории Ивняковского сельского        поселения        Ярославского муниципального     района     Ярославской области на 2017-2019 годы» </t>
  </si>
  <si>
    <t>10.1.01.43350</t>
  </si>
  <si>
    <t>Муниципальная программа "Развитие физической культуры и спорта в Ивняковском сельском поселении"</t>
  </si>
  <si>
    <t>13.0.00.0000</t>
  </si>
  <si>
    <t>Ведомственная целевая программа "Развитие физической культуры и спорта в Ивняковском сельском поселении"</t>
  </si>
  <si>
    <t>13.1.00.00000</t>
  </si>
  <si>
    <t>Организация, проведение и участие в физкультурно-оздоровительных и спортивных мероприятиях</t>
  </si>
  <si>
    <t>13.1.01.00000</t>
  </si>
  <si>
    <t>Создание условий для укрепления здоровья населения, развитие инфраструктуры спорта</t>
  </si>
  <si>
    <t>13.1.01.43360</t>
  </si>
  <si>
    <t>2100000</t>
  </si>
  <si>
    <t>Муниципальная программа "Эффективная власть в Ивняковском сельском поселении"</t>
  </si>
  <si>
    <t>21.0.00.0000</t>
  </si>
  <si>
    <t>2110000</t>
  </si>
  <si>
    <t>Муниципальная целевая программа "Развитие муниципальной службы в Ивняковском сельском поселении"</t>
  </si>
  <si>
    <t>21.1.00.00000</t>
  </si>
  <si>
    <t>Профессиональное развитие муниципальных служащих</t>
  </si>
  <si>
    <t>21.1.01.00000</t>
  </si>
  <si>
    <t>2117223</t>
  </si>
  <si>
    <t>Реализация мероприятий муниципальной целевой программы "Развитие муниципальной службы в Администрации Ивняковского сельского поселения"</t>
  </si>
  <si>
    <t>21.1.01.43130</t>
  </si>
  <si>
    <t>2120000</t>
  </si>
  <si>
    <t>Муниципальная целевая программа "Эффективная власть в Ивняковском сельском поселении"</t>
  </si>
  <si>
    <t>21.2.00.00000</t>
  </si>
  <si>
    <t>Организация содержания жилищного фонда</t>
  </si>
  <si>
    <t>21.2.01.00000</t>
  </si>
  <si>
    <t>Реализация мероприятий по проведению капитальных ремонтов многоквартирных домов на территории Ивняковского сельского поселения</t>
  </si>
  <si>
    <t>21.2.01.43120</t>
  </si>
  <si>
    <t>2127224</t>
  </si>
  <si>
    <t>Оценка недвижимости ,признание прав и регулирование отношений по государственной и муниципальной собственности</t>
  </si>
  <si>
    <t>21.2.01.43140</t>
  </si>
  <si>
    <t xml:space="preserve">Организация бесперебойной работы систем жизнеобеспечения и обеспечение населения коммунальными услугами </t>
  </si>
  <si>
    <t>21.2.02.00000</t>
  </si>
  <si>
    <t>Мероприятия в области коммунального хозяйства</t>
  </si>
  <si>
    <t>21.2.02.43160</t>
  </si>
  <si>
    <t>Иные бюджетные ассигнования</t>
  </si>
  <si>
    <t>Организация бесперебойной работы уличного освещения</t>
  </si>
  <si>
    <t>21.2.03.00000</t>
  </si>
  <si>
    <t>Уличное освещение</t>
  </si>
  <si>
    <t>21.2.03.43170</t>
  </si>
  <si>
    <t>85000+584000</t>
  </si>
  <si>
    <t>Организация благоустройства территории поселения</t>
  </si>
  <si>
    <t>21.2.05.00000</t>
  </si>
  <si>
    <t>Прочие мероприятия по благоустройству поселения</t>
  </si>
  <si>
    <t>21.2.05.43190</t>
  </si>
  <si>
    <t xml:space="preserve">Расходы на реализацию мероприятий по борьбе с борщевиком Сосновского </t>
  </si>
  <si>
    <t xml:space="preserve">21.2.05.76900 </t>
  </si>
  <si>
    <t xml:space="preserve">Расходы на реализацию мероприятий по борьбе с борщевиком Сосновского за счет средств местного бюджета </t>
  </si>
  <si>
    <t xml:space="preserve">21.2.05.46900 </t>
  </si>
  <si>
    <t>Обеспечение деятельности учреждения по благоустройству и развитию поселения</t>
  </si>
  <si>
    <t>21.2.06.00000</t>
  </si>
  <si>
    <t>Обеспечение деятельности учреждений, подведомственных учредителю</t>
  </si>
  <si>
    <t>21.2.06.43200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</si>
  <si>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</si>
  <si>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Создание условий для реализации программы "Эффективная власть в Ивняковском сельском поселении"</t>
  </si>
  <si>
    <t>21.2.07.00000</t>
  </si>
  <si>
    <t>Реконструкция, содержание, строительство шахтных колодцев</t>
  </si>
  <si>
    <t>21.2.07.10490</t>
  </si>
  <si>
    <t>Капитальные вложения в объекты государственной
(муниципальной) собственности</t>
  </si>
  <si>
    <t>Реализация мероприятий муниципальной целевой программы "Эффективная власть в Ивняковском сельском поселении"</t>
  </si>
  <si>
    <t>21.2.07.43240</t>
  </si>
  <si>
    <t>Реализация полномочий в сфере культуры</t>
  </si>
  <si>
    <t>21.2.08.00000</t>
  </si>
  <si>
    <t xml:space="preserve">Межбюджетные трансферты на передачу осуществления части полномочий в сфере культуры </t>
  </si>
  <si>
    <t>21.2.08.43270</t>
  </si>
  <si>
    <t>Межбюджетные трансферты</t>
  </si>
  <si>
    <t xml:space="preserve">Ремонт и оснащение часовни в пос. Ивняки </t>
  </si>
  <si>
    <t>21.2.09.00000</t>
  </si>
  <si>
    <t xml:space="preserve">Расходы на реализацию мероприятий инициативного бюджетирования на территории Ярославской области (поддержка местных инициатив) </t>
  </si>
  <si>
    <t xml:space="preserve">21.2.09.75350 </t>
  </si>
  <si>
    <t xml:space="preserve">Расходы на реализацию мероприятий инициативного бюджетирования на территории Ярославской области (поддержка местных инициатив)  за счет средств местного бюджета </t>
  </si>
  <si>
    <t xml:space="preserve">21.2.09.45350 </t>
  </si>
  <si>
    <t>Муниципальная целевая программа "Развитие информатизации в Ивняковском сельском поселении"</t>
  </si>
  <si>
    <t>21.3.00.00000</t>
  </si>
  <si>
    <t>Создание условий для развития информационной инфраструктуры.</t>
  </si>
  <si>
    <t>21.3.01.00000</t>
  </si>
  <si>
    <t>Реализация мероприятий для развития информационной инфраструктуры</t>
  </si>
  <si>
    <t>21.3.01.43220</t>
  </si>
  <si>
    <t>2400000</t>
  </si>
  <si>
    <t>Муниципальная программа "Развитие дорожного хозяйства в Ивняковском сельском поселении"</t>
  </si>
  <si>
    <t>24.0.00.00000</t>
  </si>
  <si>
    <t>2410000</t>
  </si>
  <si>
    <t xml:space="preserve">Муниципальная целевая программа "Сохранность муниципальных автомобильных дорог местного значения в границах населенных пунктов Ивняковского сельского поселения" </t>
  </si>
  <si>
    <t>24.1.00.00000</t>
  </si>
  <si>
    <t>Приведение в нормативное состояние автомобильных дорог общего пользования местного значения , имеющих полный и (или) сверхнормативный износ</t>
  </si>
  <si>
    <t>24.1.01.00000</t>
  </si>
  <si>
    <t>2417245</t>
  </si>
  <si>
    <t xml:space="preserve">Реализация мероприятий муниципальной целевой программы  "Сохранность муниципальных автомобильных дорог местного значения в границах населенных пунктов Ивняковского сельского поселения" </t>
  </si>
  <si>
    <t>24.1.01.43230</t>
  </si>
  <si>
    <t>Субсидия на финансирование дорожного хозяйства</t>
  </si>
  <si>
    <t>24.1.01.10340</t>
  </si>
  <si>
    <t>Расходы на финансирование дорожного хозяйства за счет средств местного бюджета</t>
  </si>
  <si>
    <t>24.1.01.42440</t>
  </si>
  <si>
    <t>24.1.01.72440</t>
  </si>
  <si>
    <t>5000000</t>
  </si>
  <si>
    <t>Непрограммные расходы</t>
  </si>
  <si>
    <t>50.0.00.00000</t>
  </si>
  <si>
    <t>5005118</t>
  </si>
  <si>
    <t>Глава муниципального образования</t>
  </si>
  <si>
    <t>50.0.00.63010</t>
  </si>
  <si>
    <t>5005906</t>
  </si>
  <si>
    <t>Центральный аппарат</t>
  </si>
  <si>
    <t>50.0.00.63030</t>
  </si>
  <si>
    <t>5005909</t>
  </si>
  <si>
    <t>Переданное полномочие на уровень Ярославского муниципального района ,в соответствии с заключенным соглашением (Осуществление внешнего муниципального финансового контроля в поселении)</t>
  </si>
  <si>
    <t>50.0.00.63040</t>
  </si>
  <si>
    <t>Переданное полномочие на уровень Ярославского муниципального района ,в соответствии с заключенным соглашением (Контроль по исполнению бюджета)</t>
  </si>
  <si>
    <t>50.0.00.63130</t>
  </si>
  <si>
    <t>5008003</t>
  </si>
  <si>
    <t>Резервные фонды исполнительных органов государственной власти субъектов Российской Федерации</t>
  </si>
  <si>
    <t>50.0.00.63080</t>
  </si>
  <si>
    <t>Выплаты пенсии за выслугу лет лицам, замещавшим должности муниципальной службы в Администрации Ивняковского сельского поселения</t>
  </si>
  <si>
    <t>50.0.00.63090</t>
  </si>
  <si>
    <t>Социальные выплаты</t>
  </si>
  <si>
    <t>50.0.00.63100</t>
  </si>
  <si>
    <t>5008004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</si>
  <si>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</si>
  <si>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</si>
  <si>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Итого</t>
  </si>
  <si>
    <t>Дефицит</t>
  </si>
  <si>
    <t>Приложение 8</t>
  </si>
  <si>
    <t xml:space="preserve">к решению Муниципального Совета </t>
  </si>
  <si>
    <t xml:space="preserve">Ивняковского сельского поселения </t>
  </si>
  <si>
    <t xml:space="preserve">Ведомственная структура расходов </t>
  </si>
  <si>
    <t>бюджета Ивняковского сельского поселения</t>
  </si>
  <si>
    <t xml:space="preserve">на 2020 год </t>
  </si>
  <si>
    <t>Главный распорядитель</t>
  </si>
  <si>
    <t>Код функциональной статьи</t>
  </si>
  <si>
    <t>2</t>
  </si>
  <si>
    <t>5</t>
  </si>
  <si>
    <t>6</t>
  </si>
  <si>
    <t>7</t>
  </si>
  <si>
    <t>Администрация Ивняковского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</si>
  <si>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</si>
  <si>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</si>
  <si>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</si>
  <si>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</si>
  <si>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</si>
  <si>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</si>
  <si>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</si>
  <si>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</si>
  <si>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</si>
  <si>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</si>
  <si>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Муниципальная  программа "Эффективная власть в Ивняковском сельском поселении"</t>
  </si>
  <si>
    <t>21.0.00.00000</t>
  </si>
  <si>
    <t>Муниципальная  целевая программа "Эффективная власть в Ивняковском сельском поселении"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</si>
  <si>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</si>
  <si>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</si>
  <si>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</si>
  <si>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</si>
  <si>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10.0.00.00000</t>
  </si>
  <si>
    <t>10.1.00.00000</t>
  </si>
  <si>
    <t>Другие вопросы в области национальной безопасности и правоохранительной деятельности</t>
  </si>
  <si>
    <t>0314</t>
  </si>
  <si>
    <t xml:space="preserve"> Дорожное хозяйство (дорожные фонды)</t>
  </si>
  <si>
    <t>0409</t>
  </si>
  <si>
    <t>Жилищное хозяйство</t>
  </si>
  <si>
    <t>0501</t>
  </si>
  <si>
    <t>Переселение граждан из жилищного фонда, признанного непригодным для проживания и (или) с высоким уровнем износа</t>
  </si>
  <si>
    <t>Коммунальное хозяйство</t>
  </si>
  <si>
    <t>0502</t>
  </si>
  <si>
    <t>Реконструкция строительство шахтных колодцев</t>
  </si>
  <si>
    <t>Благоустройство</t>
  </si>
  <si>
    <t>0503</t>
  </si>
  <si>
    <t>06.1.01.00000</t>
  </si>
  <si>
    <t>06.1.01.L5550</t>
  </si>
  <si>
    <t>Другие вопросы в области жилищно-коммунального хозяйства</t>
  </si>
  <si>
    <t>0505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</si>
  <si>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</si>
  <si>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</si>
  <si>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</si>
  <si>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</si>
  <si>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</si>
  <si>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</si>
  <si>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</si>
  <si>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</si>
  <si>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05.1.01.L0200</t>
  </si>
  <si>
    <t>Массовый спорт</t>
  </si>
  <si>
    <t>1102</t>
  </si>
  <si>
    <t>Муниципальная программа  «Развитие физической культуры и спорта в Ивняковском сельском поселении"</t>
  </si>
  <si>
    <t>13.0.00.00000</t>
  </si>
  <si>
    <t>Ведомственная целевая программа  «Развитие физической культуры и спорта в Ивняковском сельском поселении» на 2018-2020 годы</t>
  </si>
  <si>
    <t>13.1.01.43330</t>
  </si>
  <si>
    <t>к решению Муниципального совета Ивняковского сельского поселения</t>
  </si>
  <si>
    <t>от 27.12.2010 г. № 52</t>
  </si>
  <si>
    <t xml:space="preserve">Расходы бюджета Ивняковского сельского поселения на 2011 - 2013 годы в соответствии с классификацией доходов бюджетов Российской Федерации </t>
  </si>
  <si>
    <t>тыс. руб.</t>
  </si>
  <si>
    <t>Код раздела, подраз-дела БК РФ</t>
  </si>
  <si>
    <t>0100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</si>
  <si>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</si>
  <si>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</si>
  <si>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</si>
  <si>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</si>
  <si>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</si>
  <si>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</si>
  <si>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</si>
  <si>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</si>
  <si>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0112</t>
  </si>
  <si>
    <t>Резервный фонд</t>
  </si>
  <si>
    <t>0115</t>
  </si>
  <si>
    <t>0200</t>
  </si>
  <si>
    <t>Национальная оборона</t>
  </si>
  <si>
    <t xml:space="preserve">Мобилизационная и вневойсковая подготовка </t>
  </si>
  <si>
    <t>0300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</si>
  <si>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</si>
  <si>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</si>
  <si>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</si>
  <si>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</si>
  <si>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</si>
  <si>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</si>
  <si>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</si>
  <si>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</si>
  <si>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Другие вопросы в области ЖКХ</t>
  </si>
  <si>
    <t>0700</t>
  </si>
  <si>
    <t>Образование</t>
  </si>
  <si>
    <t>Молодежная политика и оздоровление детей</t>
  </si>
  <si>
    <t>0800</t>
  </si>
  <si>
    <t>Культура, кинематография и средства массовой информации</t>
  </si>
  <si>
    <t>0900</t>
  </si>
  <si>
    <t>Здравоохранение и спорт</t>
  </si>
  <si>
    <t>0908</t>
  </si>
  <si>
    <t>Спорт и физическая культура</t>
  </si>
  <si>
    <t>1000</t>
  </si>
  <si>
    <t>Социальная политика</t>
  </si>
  <si>
    <t>1104</t>
  </si>
  <si>
    <t>Межбюджетные субсидии</t>
  </si>
  <si>
    <t>ИТОГО:</t>
  </si>
  <si>
    <t>Расходы за счет средств от предпринимательской и иной приносящей доход деятельности</t>
  </si>
  <si>
    <t>Общий объем условно утвержденных расходов</t>
  </si>
  <si>
    <t>ВСЕГО РАСХОДОВ</t>
  </si>
  <si>
    <t>ПРОФИЦИТ (+)/ДЕФИЦИТ(-)</t>
  </si>
  <si>
    <t>Приложение 5</t>
  </si>
  <si>
    <t>от 27.12.2010 г. №52</t>
  </si>
  <si>
    <t>Расходы бюджета Ивняковского сельского поселения на 2011-2013  годы  по ведомственной классификации расходов бюджетов Российской Федерации</t>
  </si>
  <si>
    <t>тыс.руб.</t>
  </si>
  <si>
    <t>Ведом. классиф.</t>
  </si>
  <si>
    <t>Подраздел</t>
  </si>
  <si>
    <t>Целевая статья</t>
  </si>
  <si>
    <t>Вид расхода</t>
  </si>
  <si>
    <t xml:space="preserve">Администрация Ивняковского сельского поселения </t>
  </si>
  <si>
    <t>840</t>
  </si>
  <si>
    <t>002 03 00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</si>
  <si>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</si>
  <si>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</si>
  <si>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</si>
  <si>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</si>
  <si>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002 04 00</t>
  </si>
  <si>
    <t>Проведение выборов представительного органа муниципального образования</t>
  </si>
  <si>
    <t>020 00 02</t>
  </si>
  <si>
    <t>Резервные фонды местных администраций</t>
  </si>
  <si>
    <t>070 05 00</t>
  </si>
  <si>
    <t>Прочие расходы</t>
  </si>
  <si>
    <t>013</t>
  </si>
  <si>
    <t xml:space="preserve">Осуществление первичного воинского учета на территориях,где отсутствуют военные комиссариаты </t>
  </si>
  <si>
    <t>001 36 00</t>
  </si>
  <si>
    <t>218 01 00</t>
  </si>
  <si>
    <t>Субсидия по областной программе "Обеспечение территорий муниципальных образований области градостроительной документацией"</t>
  </si>
  <si>
    <t>522 04 00</t>
  </si>
  <si>
    <t>Жилищно-коммунальное хозяйство хозяйство</t>
  </si>
  <si>
    <t>Мероприятия в области жилищного хозяйства</t>
  </si>
  <si>
    <t>3500300</t>
  </si>
  <si>
    <t>600 00 00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</si>
  <si>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</si>
  <si>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</si>
  <si>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</si>
  <si>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</si>
  <si>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</si>
  <si>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</si>
  <si>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</si>
  <si>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</si>
  <si>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</si>
  <si>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</si>
  <si>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</si>
  <si>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</si>
  <si>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001</t>
  </si>
  <si>
    <t>Проведение мероприятий для детей и молодежи</t>
  </si>
  <si>
    <t>431 01 00</t>
  </si>
  <si>
    <t>440 99 00</t>
  </si>
  <si>
    <t>450 85 00</t>
  </si>
  <si>
    <t>Здравоохранение ,физическая культура и спорт</t>
  </si>
  <si>
    <t>Физическая культура и спорт</t>
  </si>
  <si>
    <t>Мероприятия в области здравоохранения ,спорта ,и физической культуры</t>
  </si>
  <si>
    <t>512 97 00</t>
  </si>
  <si>
    <t xml:space="preserve">Доплаты к пенсиям государственных служащих субъектов Российской Федерации и муниципальных служащих  </t>
  </si>
  <si>
    <t>4910100</t>
  </si>
  <si>
    <t>005</t>
  </si>
  <si>
    <t>5058600</t>
  </si>
  <si>
    <t>1100</t>
  </si>
  <si>
    <t>Субсидии бюджетам субъектами Российской Федерации и муниципальных образований  (межбюджетные субсидии)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</si>
  <si>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</si>
  <si>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</si>
  <si>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502</t>
  </si>
  <si>
    <t>Межбюджетные трансфетры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</si>
  <si>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</si>
  <si>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</si>
  <si>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Приложение 11</t>
  </si>
  <si>
    <t xml:space="preserve">Ивняковского сельского поселения от 25 марта 2020 года г. № 35 </t>
  </si>
  <si>
    <t>Источники</t>
  </si>
  <si>
    <t xml:space="preserve">внутреннего финансирования дефицита бюджета Ивняковского сельского поселения </t>
  </si>
  <si>
    <t>Код</t>
  </si>
  <si>
    <t>840 01 05 00 00 00 0000 000</t>
  </si>
  <si>
    <t>Изменение остатков средств на счетах по учету средств бюджетов</t>
  </si>
  <si>
    <t xml:space="preserve">840 01 05 02 01 10 0000 510 </t>
  </si>
  <si>
    <t>Увеличение прочих остатков денежных средств бюджетов сельских поселений</t>
  </si>
  <si>
    <t>840 01 05 02 01 10 0000 610</t>
  </si>
  <si>
    <t>Уменьшение прочих остатков денежных средств бюджетов сельских поселений</t>
  </si>
  <si>
    <t xml:space="preserve">ИТОГО источников </t>
  </si>
  <si>
    <t>Приложение 4</t>
  </si>
  <si>
    <t>Ивняковского сельского поселения от 25 марта 2020 года г. № 35</t>
  </si>
  <si>
    <t xml:space="preserve">Расходы бюджета Ивняковского сельского поселения на 2020 год по разделам и подразделам классификации расходов бюджетов Российской Федерации </t>
  </si>
  <si>
    <t>2020 год</t>
  </si>
  <si>
    <t>Обеспечение деятельности финансовых, налоговых, и таможенных органов и органов финансового (финансово-бюджетного) надзора</t>
  </si>
  <si>
    <t>НОРМАТИВ</t>
  </si>
  <si>
    <t>Дорожное хозяйство (дорожные фонды)</t>
  </si>
  <si>
    <t>Коммунальное  хозяйство</t>
  </si>
  <si>
    <t>Культура, кинематография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</si>
</sst>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#,##0.00"/>
    <numFmt numFmtId="167" formatCode="0"/>
    <numFmt numFmtId="168" formatCode="@"/>
    <numFmt numFmtId="169" formatCode="_-* #,##0.00_р_._-;\-* #,##0.00_р_._-;_-* \-??_р_._-;_-@_-"/>
    <numFmt numFmtId="170" formatCode="000"/>
    <numFmt numFmtId="171" formatCode="_-* #,##0.00\ _₽_-;\-* #,##0.00\ _₽_-;_-* \-??\ _₽_-;_-@_-"/>
    <numFmt numFmtId="172" formatCode="0_ ;\-0\ "/>
    <numFmt numFmtId="173" formatCode="0.0000"/>
    <numFmt numFmtId="174" formatCode="0.00000"/>
    <numFmt numFmtId="175" formatCode="0.0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Unicode MS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63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1"/>
      <name val="Times New Roman Cyr"/>
      <family val="1"/>
    </font>
    <font>
      <i/>
      <sz val="11"/>
      <color indexed="10"/>
      <name val="Times New Roman CYR"/>
      <family val="1"/>
    </font>
    <font>
      <i/>
      <sz val="11"/>
      <color indexed="10"/>
      <name val="Times New Roman Cyr"/>
      <family val="1"/>
    </font>
    <font>
      <sz val="9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b/>
      <sz val="11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87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Fill="1" applyAlignment="1">
      <alignment horizontal="right"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/>
    </xf>
    <xf numFmtId="164" fontId="7" fillId="3" borderId="2" xfId="0" applyFont="1" applyFill="1" applyBorder="1" applyAlignment="1">
      <alignment horizontal="justify" vertical="center" wrapText="1"/>
    </xf>
    <xf numFmtId="164" fontId="8" fillId="0" borderId="2" xfId="0" applyFont="1" applyBorder="1" applyAlignment="1">
      <alignment horizontal="justify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/>
    </xf>
    <xf numFmtId="164" fontId="8" fillId="0" borderId="1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justify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/>
    </xf>
    <xf numFmtId="164" fontId="9" fillId="0" borderId="0" xfId="0" applyFont="1" applyFill="1" applyAlignment="1">
      <alignment/>
    </xf>
    <xf numFmtId="164" fontId="12" fillId="3" borderId="1" xfId="0" applyFont="1" applyFill="1" applyBorder="1" applyAlignment="1">
      <alignment wrapText="1"/>
    </xf>
    <xf numFmtId="164" fontId="8" fillId="0" borderId="0" xfId="0" applyFont="1" applyAlignment="1">
      <alignment horizontal="left" vertical="center" wrapText="1"/>
    </xf>
    <xf numFmtId="164" fontId="7" fillId="2" borderId="2" xfId="0" applyFont="1" applyFill="1" applyBorder="1" applyAlignment="1">
      <alignment horizontal="justify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4" fontId="10" fillId="4" borderId="1" xfId="0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justify"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4" fontId="8" fillId="0" borderId="0" xfId="0" applyFont="1" applyAlignment="1">
      <alignment vertical="center" wrapText="1"/>
    </xf>
    <xf numFmtId="164" fontId="8" fillId="0" borderId="1" xfId="0" applyFont="1" applyBorder="1" applyAlignment="1">
      <alignment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vertical="center" wrapText="1"/>
    </xf>
    <xf numFmtId="164" fontId="8" fillId="0" borderId="0" xfId="0" applyFont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 horizontal="justify" vertical="center" wrapText="1"/>
    </xf>
    <xf numFmtId="166" fontId="10" fillId="4" borderId="1" xfId="0" applyNumberFormat="1" applyFont="1" applyFill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6" fontId="7" fillId="0" borderId="1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10" fillId="4" borderId="2" xfId="0" applyFont="1" applyFill="1" applyBorder="1" applyAlignment="1">
      <alignment horizontal="justify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justify" vertical="center" wrapText="1"/>
    </xf>
    <xf numFmtId="164" fontId="7" fillId="5" borderId="1" xfId="0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 wrapText="1"/>
    </xf>
    <xf numFmtId="164" fontId="1" fillId="0" borderId="0" xfId="20" applyFont="1" applyFill="1">
      <alignment/>
      <protection/>
    </xf>
    <xf numFmtId="164" fontId="1" fillId="0" borderId="0" xfId="20" applyFont="1" applyFill="1" applyAlignment="1">
      <alignment vertical="center"/>
      <protection/>
    </xf>
    <xf numFmtId="168" fontId="1" fillId="0" borderId="0" xfId="20" applyNumberFormat="1" applyFont="1" applyFill="1" applyAlignment="1">
      <alignment horizontal="center" vertical="center"/>
      <protection/>
    </xf>
    <xf numFmtId="169" fontId="1" fillId="0" borderId="0" xfId="20" applyNumberFormat="1" applyFont="1" applyFill="1" applyAlignment="1">
      <alignment vertical="center"/>
      <protection/>
    </xf>
    <xf numFmtId="166" fontId="1" fillId="0" borderId="0" xfId="20" applyNumberFormat="1" applyFont="1" applyFill="1" applyAlignment="1">
      <alignment horizontal="center" vertical="center"/>
      <protection/>
    </xf>
    <xf numFmtId="166" fontId="13" fillId="0" borderId="0" xfId="20" applyNumberFormat="1" applyFont="1" applyFill="1" applyAlignment="1">
      <alignment horizontal="center" vertical="center"/>
      <protection/>
    </xf>
    <xf numFmtId="164" fontId="2" fillId="0" borderId="0" xfId="20" applyFont="1" applyFill="1" applyProtection="1">
      <alignment/>
      <protection hidden="1"/>
    </xf>
    <xf numFmtId="164" fontId="2" fillId="0" borderId="0" xfId="20" applyFont="1" applyFill="1" applyAlignment="1" applyProtection="1">
      <alignment vertical="center"/>
      <protection hidden="1"/>
    </xf>
    <xf numFmtId="164" fontId="3" fillId="0" borderId="0" xfId="0" applyFont="1" applyBorder="1" applyAlignment="1">
      <alignment horizontal="right" vertical="center"/>
    </xf>
    <xf numFmtId="164" fontId="1" fillId="0" borderId="0" xfId="20" applyFont="1" applyFill="1" applyProtection="1">
      <alignment/>
      <protection hidden="1"/>
    </xf>
    <xf numFmtId="164" fontId="1" fillId="0" borderId="0" xfId="20" applyFont="1" applyFill="1" applyAlignment="1" applyProtection="1">
      <alignment vertical="center"/>
      <protection hidden="1"/>
    </xf>
    <xf numFmtId="168" fontId="1" fillId="0" borderId="0" xfId="20" applyNumberFormat="1" applyFont="1" applyFill="1" applyAlignment="1" applyProtection="1">
      <alignment horizontal="center" vertical="center"/>
      <protection hidden="1"/>
    </xf>
    <xf numFmtId="169" fontId="1" fillId="0" borderId="0" xfId="20" applyNumberFormat="1" applyFont="1" applyFill="1" applyAlignment="1" applyProtection="1">
      <alignment vertical="center"/>
      <protection hidden="1"/>
    </xf>
    <xf numFmtId="166" fontId="1" fillId="0" borderId="0" xfId="20" applyNumberFormat="1" applyFont="1" applyFill="1" applyAlignment="1" applyProtection="1">
      <alignment horizontal="center" vertical="center"/>
      <protection hidden="1"/>
    </xf>
    <xf numFmtId="164" fontId="1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20" applyFont="1" applyFill="1" applyBorder="1" applyProtection="1">
      <alignment/>
      <protection hidden="1"/>
    </xf>
    <xf numFmtId="164" fontId="2" fillId="0" borderId="3" xfId="20" applyFont="1" applyFill="1" applyBorder="1" applyProtection="1">
      <alignment/>
      <protection hidden="1"/>
    </xf>
    <xf numFmtId="164" fontId="15" fillId="0" borderId="1" xfId="20" applyNumberFormat="1" applyFont="1" applyFill="1" applyBorder="1" applyAlignment="1" applyProtection="1">
      <alignment horizontal="center" vertical="center" wrapText="1"/>
      <protection hidden="1"/>
    </xf>
    <xf numFmtId="168" fontId="15" fillId="0" borderId="1" xfId="20" applyNumberFormat="1" applyFont="1" applyFill="1" applyBorder="1" applyAlignment="1" applyProtection="1">
      <alignment horizontal="center" vertical="center" wrapText="1"/>
      <protection hidden="1"/>
    </xf>
    <xf numFmtId="169" fontId="15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5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20" applyNumberFormat="1" applyFont="1" applyFill="1" applyBorder="1" applyAlignment="1">
      <alignment horizontal="center" vertical="center"/>
      <protection/>
    </xf>
    <xf numFmtId="164" fontId="2" fillId="0" borderId="7" xfId="20" applyFont="1" applyFill="1" applyBorder="1" applyProtection="1">
      <alignment/>
      <protection hidden="1"/>
    </xf>
    <xf numFmtId="164" fontId="5" fillId="0" borderId="8" xfId="20" applyNumberFormat="1" applyFont="1" applyFill="1" applyBorder="1" applyAlignment="1" applyProtection="1">
      <alignment horizontal="center" vertical="center"/>
      <protection hidden="1"/>
    </xf>
    <xf numFmtId="164" fontId="15" fillId="6" borderId="1" xfId="20" applyNumberFormat="1" applyFont="1" applyFill="1" applyBorder="1" applyAlignment="1" applyProtection="1">
      <alignment horizontal="left" vertical="center" wrapText="1"/>
      <protection hidden="1"/>
    </xf>
    <xf numFmtId="168" fontId="15" fillId="6" borderId="1" xfId="20" applyNumberFormat="1" applyFont="1" applyFill="1" applyBorder="1" applyAlignment="1" applyProtection="1">
      <alignment horizontal="center" vertical="center"/>
      <protection hidden="1"/>
    </xf>
    <xf numFmtId="170" fontId="15" fillId="6" borderId="1" xfId="20" applyNumberFormat="1" applyFont="1" applyFill="1" applyBorder="1" applyAlignment="1" applyProtection="1">
      <alignment horizontal="center" vertical="center"/>
      <protection hidden="1"/>
    </xf>
    <xf numFmtId="169" fontId="15" fillId="6" borderId="1" xfId="20" applyNumberFormat="1" applyFont="1" applyFill="1" applyBorder="1" applyAlignment="1" applyProtection="1">
      <alignment horizontal="center" vertical="center"/>
      <protection hidden="1"/>
    </xf>
    <xf numFmtId="166" fontId="15" fillId="6" borderId="1" xfId="20" applyNumberFormat="1" applyFont="1" applyFill="1" applyBorder="1" applyAlignment="1" applyProtection="1">
      <alignment horizontal="center" vertical="center"/>
      <protection hidden="1"/>
    </xf>
    <xf numFmtId="164" fontId="9" fillId="0" borderId="3" xfId="20" applyNumberFormat="1" applyFont="1" applyFill="1" applyBorder="1" applyAlignment="1" applyProtection="1">
      <alignment horizontal="center" vertical="center"/>
      <protection hidden="1"/>
    </xf>
    <xf numFmtId="164" fontId="16" fillId="5" borderId="1" xfId="20" applyNumberFormat="1" applyFont="1" applyFill="1" applyBorder="1" applyAlignment="1" applyProtection="1">
      <alignment horizontal="left" vertical="center" wrapText="1"/>
      <protection hidden="1"/>
    </xf>
    <xf numFmtId="168" fontId="16" fillId="5" borderId="1" xfId="20" applyNumberFormat="1" applyFont="1" applyFill="1" applyBorder="1" applyAlignment="1" applyProtection="1">
      <alignment horizontal="center" vertical="center"/>
      <protection hidden="1"/>
    </xf>
    <xf numFmtId="170" fontId="16" fillId="5" borderId="1" xfId="20" applyNumberFormat="1" applyFont="1" applyFill="1" applyBorder="1" applyAlignment="1" applyProtection="1">
      <alignment horizontal="center" vertical="center"/>
      <protection hidden="1"/>
    </xf>
    <xf numFmtId="169" fontId="16" fillId="5" borderId="1" xfId="20" applyNumberFormat="1" applyFont="1" applyFill="1" applyBorder="1" applyAlignment="1" applyProtection="1">
      <alignment horizontal="center" vertical="center"/>
      <protection hidden="1"/>
    </xf>
    <xf numFmtId="169" fontId="16" fillId="5" borderId="1" xfId="20" applyNumberFormat="1" applyFont="1" applyFill="1" applyBorder="1" applyAlignment="1" applyProtection="1">
      <alignment horizontal="right" vertical="center"/>
      <protection hidden="1"/>
    </xf>
    <xf numFmtId="166" fontId="16" fillId="5" borderId="1" xfId="20" applyNumberFormat="1" applyFont="1" applyFill="1" applyBorder="1" applyAlignment="1" applyProtection="1">
      <alignment horizontal="center" vertical="center"/>
      <protection hidden="1"/>
    </xf>
    <xf numFmtId="164" fontId="9" fillId="0" borderId="4" xfId="20" applyNumberFormat="1" applyFont="1" applyFill="1" applyBorder="1" applyAlignment="1" applyProtection="1">
      <alignment horizontal="center" vertical="center"/>
      <protection hidden="1"/>
    </xf>
    <xf numFmtId="164" fontId="16" fillId="7" borderId="1" xfId="20" applyNumberFormat="1" applyFont="1" applyFill="1" applyBorder="1" applyAlignment="1" applyProtection="1">
      <alignment horizontal="left" vertical="center" wrapText="1"/>
      <protection hidden="1"/>
    </xf>
    <xf numFmtId="168" fontId="16" fillId="7" borderId="1" xfId="20" applyNumberFormat="1" applyFont="1" applyFill="1" applyBorder="1" applyAlignment="1" applyProtection="1">
      <alignment horizontal="center" vertical="center"/>
      <protection hidden="1"/>
    </xf>
    <xf numFmtId="170" fontId="16" fillId="7" borderId="1" xfId="20" applyNumberFormat="1" applyFont="1" applyFill="1" applyBorder="1" applyAlignment="1" applyProtection="1">
      <alignment horizontal="center" vertical="center"/>
      <protection hidden="1"/>
    </xf>
    <xf numFmtId="169" fontId="16" fillId="7" borderId="1" xfId="20" applyNumberFormat="1" applyFont="1" applyFill="1" applyBorder="1" applyAlignment="1" applyProtection="1">
      <alignment horizontal="center" vertical="center"/>
      <protection hidden="1"/>
    </xf>
    <xf numFmtId="166" fontId="16" fillId="7" borderId="1" xfId="20" applyNumberFormat="1" applyFont="1" applyFill="1" applyBorder="1" applyAlignment="1" applyProtection="1">
      <alignment horizontal="center" vertical="center"/>
      <protection hidden="1"/>
    </xf>
    <xf numFmtId="164" fontId="2" fillId="0" borderId="9" xfId="20" applyFont="1" applyFill="1" applyBorder="1" applyProtection="1">
      <alignment/>
      <protection hidden="1"/>
    </xf>
    <xf numFmtId="164" fontId="2" fillId="0" borderId="8" xfId="20" applyFont="1" applyFill="1" applyBorder="1" applyProtection="1">
      <alignment/>
      <protection hidden="1"/>
    </xf>
    <xf numFmtId="164" fontId="13" fillId="0" borderId="1" xfId="20" applyNumberFormat="1" applyFont="1" applyFill="1" applyBorder="1" applyAlignment="1" applyProtection="1">
      <alignment horizontal="left" vertical="center" wrapText="1"/>
      <protection hidden="1"/>
    </xf>
    <xf numFmtId="168" fontId="13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20" applyNumberFormat="1" applyFont="1" applyFill="1" applyBorder="1" applyAlignment="1" applyProtection="1">
      <alignment horizontal="center" vertical="center" wrapText="1"/>
      <protection hidden="1"/>
    </xf>
    <xf numFmtId="168" fontId="16" fillId="8" borderId="1" xfId="20" applyNumberFormat="1" applyFont="1" applyFill="1" applyBorder="1" applyAlignment="1" applyProtection="1">
      <alignment horizontal="center" vertical="center"/>
      <protection hidden="1"/>
    </xf>
    <xf numFmtId="170" fontId="16" fillId="8" borderId="1" xfId="20" applyNumberFormat="1" applyFont="1" applyFill="1" applyBorder="1" applyAlignment="1" applyProtection="1">
      <alignment horizontal="center" vertical="center"/>
      <protection hidden="1"/>
    </xf>
    <xf numFmtId="164" fontId="2" fillId="0" borderId="3" xfId="20" applyNumberFormat="1" applyFont="1" applyFill="1" applyBorder="1" applyAlignment="1" applyProtection="1">
      <alignment horizontal="center" vertical="center"/>
      <protection hidden="1"/>
    </xf>
    <xf numFmtId="168" fontId="13" fillId="0" borderId="1" xfId="20" applyNumberFormat="1" applyFont="1" applyFill="1" applyBorder="1" applyAlignment="1" applyProtection="1">
      <alignment horizontal="center" vertical="center"/>
      <protection hidden="1"/>
    </xf>
    <xf numFmtId="170" fontId="13" fillId="0" borderId="1" xfId="20" applyNumberFormat="1" applyFont="1" applyFill="1" applyBorder="1" applyAlignment="1" applyProtection="1">
      <alignment horizontal="center" vertical="center"/>
      <protection hidden="1"/>
    </xf>
    <xf numFmtId="169" fontId="13" fillId="0" borderId="1" xfId="20" applyNumberFormat="1" applyFont="1" applyFill="1" applyBorder="1" applyAlignment="1" applyProtection="1">
      <alignment horizontal="center" vertical="center"/>
      <protection hidden="1"/>
    </xf>
    <xf numFmtId="169" fontId="13" fillId="0" borderId="1" xfId="20" applyNumberFormat="1" applyFont="1" applyFill="1" applyBorder="1" applyAlignment="1" applyProtection="1">
      <alignment horizontal="right" vertical="center"/>
      <protection hidden="1"/>
    </xf>
    <xf numFmtId="166" fontId="13" fillId="0" borderId="1" xfId="20" applyNumberFormat="1" applyFont="1" applyFill="1" applyBorder="1" applyAlignment="1" applyProtection="1">
      <alignment horizontal="center" vertical="center"/>
      <protection hidden="1"/>
    </xf>
    <xf numFmtId="164" fontId="2" fillId="0" borderId="2" xfId="20" applyNumberFormat="1" applyFont="1" applyFill="1" applyBorder="1" applyAlignment="1" applyProtection="1">
      <alignment horizontal="center" vertical="center"/>
      <protection hidden="1"/>
    </xf>
    <xf numFmtId="169" fontId="13" fillId="0" borderId="1" xfId="20" applyNumberFormat="1" applyFont="1" applyFill="1" applyBorder="1" applyAlignment="1" applyProtection="1">
      <alignment horizontal="right" vertical="center"/>
      <protection hidden="1" locked="0"/>
    </xf>
    <xf numFmtId="169" fontId="16" fillId="7" borderId="1" xfId="20" applyNumberFormat="1" applyFont="1" applyFill="1" applyBorder="1" applyAlignment="1" applyProtection="1">
      <alignment horizontal="right" vertical="center"/>
      <protection hidden="1"/>
    </xf>
    <xf numFmtId="164" fontId="16" fillId="0" borderId="1" xfId="20" applyNumberFormat="1" applyFont="1" applyFill="1" applyBorder="1" applyAlignment="1" applyProtection="1">
      <alignment horizontal="left" vertical="center" wrapText="1"/>
      <protection hidden="1"/>
    </xf>
    <xf numFmtId="168" fontId="16" fillId="0" borderId="1" xfId="20" applyNumberFormat="1" applyFont="1" applyFill="1" applyBorder="1" applyAlignment="1" applyProtection="1">
      <alignment horizontal="center" vertical="center"/>
      <protection hidden="1"/>
    </xf>
    <xf numFmtId="170" fontId="16" fillId="0" borderId="1" xfId="20" applyNumberFormat="1" applyFont="1" applyFill="1" applyBorder="1" applyAlignment="1" applyProtection="1">
      <alignment horizontal="center" vertical="center"/>
      <protection hidden="1"/>
    </xf>
    <xf numFmtId="169" fontId="16" fillId="0" borderId="1" xfId="20" applyNumberFormat="1" applyFont="1" applyFill="1" applyBorder="1" applyAlignment="1" applyProtection="1">
      <alignment horizontal="center" vertical="center"/>
      <protection hidden="1"/>
    </xf>
    <xf numFmtId="169" fontId="16" fillId="0" borderId="1" xfId="20" applyNumberFormat="1" applyFont="1" applyFill="1" applyBorder="1" applyAlignment="1" applyProtection="1">
      <alignment horizontal="right" vertical="center"/>
      <protection hidden="1"/>
    </xf>
    <xf numFmtId="166" fontId="16" fillId="0" borderId="1" xfId="20" applyNumberFormat="1" applyFont="1" applyFill="1" applyBorder="1" applyAlignment="1" applyProtection="1">
      <alignment horizontal="center" vertical="center"/>
      <protection hidden="1"/>
    </xf>
    <xf numFmtId="164" fontId="9" fillId="0" borderId="9" xfId="20" applyNumberFormat="1" applyFont="1" applyFill="1" applyBorder="1" applyAlignment="1" applyProtection="1">
      <alignment horizontal="center" vertical="center"/>
      <protection hidden="1"/>
    </xf>
    <xf numFmtId="164" fontId="9" fillId="0" borderId="8" xfId="20" applyNumberFormat="1" applyFont="1" applyFill="1" applyBorder="1" applyAlignment="1" applyProtection="1">
      <alignment horizontal="center" vertical="center"/>
      <protection hidden="1"/>
    </xf>
    <xf numFmtId="169" fontId="15" fillId="6" borderId="1" xfId="20" applyNumberFormat="1" applyFont="1" applyFill="1" applyBorder="1" applyAlignment="1" applyProtection="1">
      <alignment horizontal="right" vertical="center"/>
      <protection hidden="1"/>
    </xf>
    <xf numFmtId="164" fontId="2" fillId="0" borderId="7" xfId="20" applyFont="1" applyFill="1" applyBorder="1" applyAlignment="1" applyProtection="1">
      <alignment vertical="center"/>
      <protection hidden="1"/>
    </xf>
    <xf numFmtId="164" fontId="5" fillId="0" borderId="8" xfId="20" applyNumberFormat="1" applyFont="1" applyFill="1" applyBorder="1" applyAlignment="1" applyProtection="1">
      <alignment vertical="center"/>
      <protection hidden="1"/>
    </xf>
    <xf numFmtId="164" fontId="15" fillId="6" borderId="1" xfId="20" applyNumberFormat="1" applyFont="1" applyFill="1" applyBorder="1" applyAlignment="1" applyProtection="1">
      <alignment vertical="center" wrapText="1"/>
      <protection hidden="1"/>
    </xf>
    <xf numFmtId="168" fontId="15" fillId="6" borderId="1" xfId="20" applyNumberFormat="1" applyFont="1" applyFill="1" applyBorder="1" applyAlignment="1" applyProtection="1">
      <alignment vertical="center"/>
      <protection hidden="1"/>
    </xf>
    <xf numFmtId="170" fontId="15" fillId="6" borderId="1" xfId="20" applyNumberFormat="1" applyFont="1" applyFill="1" applyBorder="1" applyAlignment="1" applyProtection="1">
      <alignment vertical="center"/>
      <protection hidden="1"/>
    </xf>
    <xf numFmtId="169" fontId="15" fillId="6" borderId="1" xfId="20" applyNumberFormat="1" applyFont="1" applyFill="1" applyBorder="1" applyAlignment="1" applyProtection="1">
      <alignment vertical="center"/>
      <protection hidden="1"/>
    </xf>
    <xf numFmtId="168" fontId="17" fillId="6" borderId="1" xfId="20" applyNumberFormat="1" applyFont="1" applyFill="1" applyBorder="1" applyAlignment="1" applyProtection="1">
      <alignment horizontal="center" vertical="center"/>
      <protection hidden="1"/>
    </xf>
    <xf numFmtId="170" fontId="17" fillId="6" borderId="1" xfId="20" applyNumberFormat="1" applyFont="1" applyFill="1" applyBorder="1" applyAlignment="1" applyProtection="1">
      <alignment horizontal="center" vertical="center"/>
      <protection hidden="1"/>
    </xf>
    <xf numFmtId="169" fontId="17" fillId="6" borderId="1" xfId="20" applyNumberFormat="1" applyFont="1" applyFill="1" applyBorder="1" applyAlignment="1" applyProtection="1">
      <alignment horizontal="center" vertical="center"/>
      <protection hidden="1"/>
    </xf>
    <xf numFmtId="169" fontId="17" fillId="6" borderId="1" xfId="20" applyNumberFormat="1" applyFont="1" applyFill="1" applyBorder="1" applyAlignment="1" applyProtection="1">
      <alignment horizontal="right" vertical="center"/>
      <protection hidden="1"/>
    </xf>
    <xf numFmtId="166" fontId="17" fillId="6" borderId="1" xfId="20" applyNumberFormat="1" applyFont="1" applyFill="1" applyBorder="1" applyAlignment="1" applyProtection="1">
      <alignment horizontal="center" vertical="center"/>
      <protection hidden="1"/>
    </xf>
    <xf numFmtId="164" fontId="2" fillId="0" borderId="9" xfId="20" applyNumberFormat="1" applyFont="1" applyFill="1" applyBorder="1" applyAlignment="1" applyProtection="1">
      <alignment horizontal="center" vertical="center"/>
      <protection hidden="1"/>
    </xf>
    <xf numFmtId="164" fontId="2" fillId="0" borderId="8" xfId="20" applyNumberFormat="1" applyFont="1" applyFill="1" applyBorder="1" applyAlignment="1" applyProtection="1">
      <alignment horizontal="center" vertical="center"/>
      <protection hidden="1"/>
    </xf>
    <xf numFmtId="164" fontId="5" fillId="0" borderId="5" xfId="20" applyNumberFormat="1" applyFont="1" applyFill="1" applyBorder="1" applyAlignment="1" applyProtection="1">
      <alignment horizontal="center" vertical="center"/>
      <protection hidden="1"/>
    </xf>
    <xf numFmtId="164" fontId="5" fillId="0" borderId="0" xfId="20" applyNumberFormat="1" applyFont="1" applyFill="1" applyBorder="1" applyAlignment="1" applyProtection="1">
      <alignment horizontal="center" vertical="center"/>
      <protection hidden="1"/>
    </xf>
    <xf numFmtId="164" fontId="16" fillId="8" borderId="1" xfId="20" applyNumberFormat="1" applyFont="1" applyFill="1" applyBorder="1" applyAlignment="1" applyProtection="1">
      <alignment horizontal="left" vertical="center" wrapText="1"/>
      <protection hidden="1"/>
    </xf>
    <xf numFmtId="169" fontId="16" fillId="8" borderId="1" xfId="20" applyNumberFormat="1" applyFont="1" applyFill="1" applyBorder="1" applyAlignment="1" applyProtection="1">
      <alignment horizontal="center" vertical="center"/>
      <protection hidden="1"/>
    </xf>
    <xf numFmtId="166" fontId="16" fillId="8" borderId="1" xfId="20" applyNumberFormat="1" applyFont="1" applyFill="1" applyBorder="1" applyAlignment="1" applyProtection="1">
      <alignment horizontal="center" vertical="center"/>
      <protection hidden="1"/>
    </xf>
    <xf numFmtId="164" fontId="9" fillId="0" borderId="7" xfId="20" applyFont="1" applyFill="1" applyBorder="1" applyProtection="1">
      <alignment/>
      <protection hidden="1"/>
    </xf>
    <xf numFmtId="166" fontId="16" fillId="0" borderId="1" xfId="20" applyNumberFormat="1" applyFont="1" applyFill="1" applyBorder="1" applyAlignment="1">
      <alignment horizontal="center" vertical="center"/>
      <protection/>
    </xf>
    <xf numFmtId="166" fontId="16" fillId="0" borderId="0" xfId="20" applyNumberFormat="1" applyFont="1" applyFill="1" applyAlignment="1">
      <alignment horizontal="center" vertical="center"/>
      <protection/>
    </xf>
    <xf numFmtId="164" fontId="18" fillId="0" borderId="0" xfId="20" applyFont="1" applyFill="1">
      <alignment/>
      <protection/>
    </xf>
    <xf numFmtId="166" fontId="13" fillId="0" borderId="1" xfId="20" applyNumberFormat="1" applyFont="1" applyFill="1" applyBorder="1" applyAlignment="1" applyProtection="1">
      <alignment horizontal="center" vertical="center"/>
      <protection hidden="1" locked="0"/>
    </xf>
    <xf numFmtId="164" fontId="2" fillId="0" borderId="4" xfId="20" applyNumberFormat="1" applyFont="1" applyFill="1" applyBorder="1" applyAlignment="1" applyProtection="1">
      <alignment horizontal="center" vertical="center"/>
      <protection hidden="1"/>
    </xf>
    <xf numFmtId="164" fontId="9" fillId="0" borderId="7" xfId="20" applyFont="1" applyFill="1" applyBorder="1" applyAlignment="1" applyProtection="1">
      <alignment vertical="center"/>
      <protection hidden="1"/>
    </xf>
    <xf numFmtId="164" fontId="18" fillId="0" borderId="0" xfId="20" applyFont="1" applyFill="1" applyAlignment="1">
      <alignment vertical="center"/>
      <protection/>
    </xf>
    <xf numFmtId="166" fontId="16" fillId="5" borderId="1" xfId="20" applyNumberFormat="1" applyFont="1" applyFill="1" applyBorder="1" applyAlignment="1" applyProtection="1">
      <alignment horizontal="center" vertical="center" wrapText="1"/>
      <protection hidden="1"/>
    </xf>
    <xf numFmtId="164" fontId="16" fillId="7" borderId="1" xfId="0" applyFont="1" applyFill="1" applyBorder="1" applyAlignment="1">
      <alignment horizontal="justify" vertical="center"/>
    </xf>
    <xf numFmtId="168" fontId="13" fillId="7" borderId="1" xfId="20" applyNumberFormat="1" applyFont="1" applyFill="1" applyBorder="1" applyAlignment="1" applyProtection="1">
      <alignment horizontal="center" vertical="center"/>
      <protection hidden="1"/>
    </xf>
    <xf numFmtId="170" fontId="13" fillId="7" borderId="1" xfId="20" applyNumberFormat="1" applyFont="1" applyFill="1" applyBorder="1" applyAlignment="1" applyProtection="1">
      <alignment horizontal="center" vertical="center"/>
      <protection hidden="1"/>
    </xf>
    <xf numFmtId="169" fontId="13" fillId="7" borderId="1" xfId="20" applyNumberFormat="1" applyFont="1" applyFill="1" applyBorder="1" applyAlignment="1" applyProtection="1">
      <alignment horizontal="center" vertical="center"/>
      <protection hidden="1"/>
    </xf>
    <xf numFmtId="169" fontId="13" fillId="7" borderId="1" xfId="20" applyNumberFormat="1" applyFont="1" applyFill="1" applyBorder="1" applyAlignment="1" applyProtection="1">
      <alignment horizontal="right" vertical="center"/>
      <protection hidden="1"/>
    </xf>
    <xf numFmtId="166" fontId="13" fillId="7" borderId="1" xfId="20" applyNumberFormat="1" applyFont="1" applyFill="1" applyBorder="1" applyAlignment="1" applyProtection="1">
      <alignment horizontal="center" vertical="center"/>
      <protection hidden="1"/>
    </xf>
    <xf numFmtId="164" fontId="13" fillId="0" borderId="1" xfId="0" applyFont="1" applyBorder="1" applyAlignment="1">
      <alignment horizontal="justify" vertical="center"/>
    </xf>
    <xf numFmtId="164" fontId="16" fillId="3" borderId="1" xfId="20" applyNumberFormat="1" applyFont="1" applyFill="1" applyBorder="1" applyAlignment="1" applyProtection="1">
      <alignment horizontal="left" vertical="center" wrapText="1"/>
      <protection hidden="1"/>
    </xf>
    <xf numFmtId="168" fontId="16" fillId="3" borderId="1" xfId="20" applyNumberFormat="1" applyFont="1" applyFill="1" applyBorder="1" applyAlignment="1" applyProtection="1">
      <alignment horizontal="center" vertical="center"/>
      <protection hidden="1"/>
    </xf>
    <xf numFmtId="170" fontId="16" fillId="3" borderId="1" xfId="20" applyNumberFormat="1" applyFont="1" applyFill="1" applyBorder="1" applyAlignment="1" applyProtection="1">
      <alignment horizontal="center" vertical="center"/>
      <protection hidden="1"/>
    </xf>
    <xf numFmtId="169" fontId="16" fillId="3" borderId="1" xfId="20" applyNumberFormat="1" applyFont="1" applyFill="1" applyBorder="1" applyAlignment="1" applyProtection="1">
      <alignment horizontal="center" vertical="center"/>
      <protection hidden="1"/>
    </xf>
    <xf numFmtId="166" fontId="16" fillId="3" borderId="1" xfId="20" applyNumberFormat="1" applyFont="1" applyFill="1" applyBorder="1" applyAlignment="1" applyProtection="1">
      <alignment horizontal="center" vertical="center"/>
      <protection hidden="1"/>
    </xf>
    <xf numFmtId="164" fontId="1" fillId="0" borderId="1" xfId="20" applyFont="1" applyFill="1" applyBorder="1" applyProtection="1">
      <alignment/>
      <protection hidden="1"/>
    </xf>
    <xf numFmtId="164" fontId="1" fillId="0" borderId="2" xfId="20" applyFont="1" applyFill="1" applyBorder="1" applyProtection="1">
      <alignment/>
      <protection hidden="1"/>
    </xf>
    <xf numFmtId="164" fontId="15" fillId="5" borderId="1" xfId="20" applyFont="1" applyFill="1" applyBorder="1" applyAlignment="1" applyProtection="1">
      <alignment vertical="center"/>
      <protection hidden="1"/>
    </xf>
    <xf numFmtId="168" fontId="13" fillId="5" borderId="1" xfId="20" applyNumberFormat="1" applyFont="1" applyFill="1" applyBorder="1" applyAlignment="1" applyProtection="1">
      <alignment horizontal="center" vertical="center"/>
      <protection hidden="1"/>
    </xf>
    <xf numFmtId="164" fontId="13" fillId="5" borderId="1" xfId="20" applyFont="1" applyFill="1" applyBorder="1" applyAlignment="1" applyProtection="1">
      <alignment vertical="center"/>
      <protection hidden="1"/>
    </xf>
    <xf numFmtId="171" fontId="13" fillId="5" borderId="1" xfId="20" applyNumberFormat="1" applyFont="1" applyFill="1" applyBorder="1" applyAlignment="1" applyProtection="1">
      <alignment vertical="center"/>
      <protection hidden="1"/>
    </xf>
    <xf numFmtId="169" fontId="13" fillId="5" borderId="1" xfId="20" applyNumberFormat="1" applyFont="1" applyFill="1" applyBorder="1" applyAlignment="1" applyProtection="1">
      <alignment vertical="center"/>
      <protection hidden="1"/>
    </xf>
    <xf numFmtId="166" fontId="13" fillId="5" borderId="1" xfId="20" applyNumberFormat="1" applyFont="1" applyFill="1" applyBorder="1" applyAlignment="1" applyProtection="1">
      <alignment horizontal="center" vertical="center"/>
      <protection hidden="1"/>
    </xf>
    <xf numFmtId="164" fontId="1" fillId="0" borderId="0" xfId="20" applyFont="1" applyFill="1" applyBorder="1" applyProtection="1">
      <alignment/>
      <protection hidden="1"/>
    </xf>
    <xf numFmtId="164" fontId="15" fillId="9" borderId="1" xfId="20" applyFont="1" applyFill="1" applyBorder="1" applyAlignment="1" applyProtection="1">
      <alignment vertical="center"/>
      <protection hidden="1"/>
    </xf>
    <xf numFmtId="168" fontId="13" fillId="9" borderId="1" xfId="20" applyNumberFormat="1" applyFont="1" applyFill="1" applyBorder="1" applyAlignment="1" applyProtection="1">
      <alignment horizontal="center" vertical="center"/>
      <protection hidden="1"/>
    </xf>
    <xf numFmtId="164" fontId="13" fillId="9" borderId="1" xfId="20" applyFont="1" applyFill="1" applyBorder="1" applyAlignment="1" applyProtection="1">
      <alignment vertical="center"/>
      <protection hidden="1"/>
    </xf>
    <xf numFmtId="169" fontId="15" fillId="9" borderId="1" xfId="20" applyNumberFormat="1" applyFont="1" applyFill="1" applyBorder="1" applyAlignment="1" applyProtection="1">
      <alignment vertical="center"/>
      <protection hidden="1" locked="0"/>
    </xf>
    <xf numFmtId="166" fontId="15" fillId="9" borderId="1" xfId="20" applyNumberFormat="1" applyFont="1" applyFill="1" applyBorder="1" applyAlignment="1" applyProtection="1">
      <alignment horizontal="center" vertical="center"/>
      <protection hidden="1" locked="0"/>
    </xf>
    <xf numFmtId="164" fontId="19" fillId="0" borderId="0" xfId="0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164" fontId="19" fillId="0" borderId="0" xfId="0" applyFont="1" applyFill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right" vertical="center"/>
    </xf>
    <xf numFmtId="164" fontId="19" fillId="0" borderId="0" xfId="0" applyFont="1" applyAlignment="1">
      <alignment horizontal="right" vertical="center"/>
    </xf>
    <xf numFmtId="164" fontId="14" fillId="0" borderId="0" xfId="0" applyFont="1" applyBorder="1" applyAlignment="1">
      <alignment horizontal="center" vertical="center"/>
    </xf>
    <xf numFmtId="164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8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168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168" fontId="6" fillId="0" borderId="1" xfId="20" applyNumberFormat="1" applyFont="1" applyFill="1" applyBorder="1" applyAlignment="1" applyProtection="1">
      <alignment horizontal="center" vertical="center"/>
      <protection hidden="1"/>
    </xf>
    <xf numFmtId="170" fontId="6" fillId="0" borderId="1" xfId="20" applyNumberFormat="1" applyFont="1" applyFill="1" applyBorder="1" applyAlignment="1" applyProtection="1">
      <alignment horizontal="center" vertical="center"/>
      <protection hidden="1"/>
    </xf>
    <xf numFmtId="169" fontId="6" fillId="0" borderId="1" xfId="20" applyNumberFormat="1" applyFont="1" applyFill="1" applyBorder="1" applyAlignment="1" applyProtection="1">
      <alignment horizontal="center" vertical="center"/>
      <protection hidden="1"/>
    </xf>
    <xf numFmtId="164" fontId="6" fillId="10" borderId="1" xfId="20" applyNumberFormat="1" applyFont="1" applyFill="1" applyBorder="1" applyAlignment="1" applyProtection="1">
      <alignment vertical="center" wrapText="1"/>
      <protection hidden="1"/>
    </xf>
    <xf numFmtId="164" fontId="6" fillId="10" borderId="1" xfId="20" applyNumberFormat="1" applyFont="1" applyFill="1" applyBorder="1" applyAlignment="1" applyProtection="1">
      <alignment horizontal="center" vertical="center" wrapText="1"/>
      <protection hidden="1"/>
    </xf>
    <xf numFmtId="168" fontId="6" fillId="10" borderId="1" xfId="20" applyNumberFormat="1" applyFont="1" applyFill="1" applyBorder="1" applyAlignment="1" applyProtection="1">
      <alignment horizontal="center" vertical="center" wrapText="1"/>
      <protection hidden="1"/>
    </xf>
    <xf numFmtId="168" fontId="6" fillId="10" borderId="1" xfId="20" applyNumberFormat="1" applyFont="1" applyFill="1" applyBorder="1" applyAlignment="1" applyProtection="1">
      <alignment horizontal="center" vertical="center"/>
      <protection hidden="1"/>
    </xf>
    <xf numFmtId="170" fontId="6" fillId="10" borderId="1" xfId="20" applyNumberFormat="1" applyFont="1" applyFill="1" applyBorder="1" applyAlignment="1" applyProtection="1">
      <alignment horizontal="center" vertical="center"/>
      <protection hidden="1"/>
    </xf>
    <xf numFmtId="169" fontId="6" fillId="10" borderId="1" xfId="20" applyNumberFormat="1" applyFont="1" applyFill="1" applyBorder="1" applyAlignment="1" applyProtection="1">
      <alignment horizontal="center" vertical="center"/>
      <protection hidden="1"/>
    </xf>
    <xf numFmtId="164" fontId="19" fillId="0" borderId="1" xfId="20" applyNumberFormat="1" applyFont="1" applyFill="1" applyBorder="1" applyAlignment="1" applyProtection="1">
      <alignment horizontal="left" vertical="center" wrapText="1"/>
      <protection hidden="1"/>
    </xf>
    <xf numFmtId="168" fontId="19" fillId="0" borderId="1" xfId="20" applyNumberFormat="1" applyFont="1" applyFill="1" applyBorder="1" applyAlignment="1" applyProtection="1">
      <alignment horizontal="center" vertical="center"/>
      <protection hidden="1"/>
    </xf>
    <xf numFmtId="170" fontId="19" fillId="0" borderId="1" xfId="20" applyNumberFormat="1" applyFont="1" applyFill="1" applyBorder="1" applyAlignment="1" applyProtection="1">
      <alignment horizontal="center" vertical="center"/>
      <protection hidden="1"/>
    </xf>
    <xf numFmtId="169" fontId="19" fillId="0" borderId="1" xfId="20" applyNumberFormat="1" applyFont="1" applyFill="1" applyBorder="1" applyAlignment="1" applyProtection="1">
      <alignment horizontal="center" vertical="center"/>
      <protection hidden="1"/>
    </xf>
    <xf numFmtId="169" fontId="6" fillId="10" borderId="1" xfId="20" applyNumberFormat="1" applyFont="1" applyFill="1" applyBorder="1" applyAlignment="1" applyProtection="1">
      <alignment horizontal="center" vertical="center"/>
      <protection hidden="1" locked="0"/>
    </xf>
    <xf numFmtId="164" fontId="6" fillId="0" borderId="1" xfId="20" applyNumberFormat="1" applyFont="1" applyFill="1" applyBorder="1" applyAlignment="1" applyProtection="1">
      <alignment horizontal="left" vertical="center" wrapText="1"/>
      <protection hidden="1"/>
    </xf>
    <xf numFmtId="169" fontId="19" fillId="0" borderId="1" xfId="20" applyNumberFormat="1" applyFont="1" applyFill="1" applyBorder="1" applyAlignment="1" applyProtection="1">
      <alignment horizontal="right" vertical="center"/>
      <protection hidden="1" locked="0"/>
    </xf>
    <xf numFmtId="164" fontId="19" fillId="0" borderId="1" xfId="20" applyNumberFormat="1" applyFont="1" applyFill="1" applyBorder="1" applyAlignment="1" applyProtection="1">
      <alignment vertical="center" wrapText="1"/>
      <protection hidden="1"/>
    </xf>
    <xf numFmtId="164" fontId="6" fillId="10" borderId="1" xfId="2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4" fontId="6" fillId="0" borderId="0" xfId="0" applyFont="1" applyFill="1" applyAlignment="1">
      <alignment horizontal="center" vertical="center"/>
    </xf>
    <xf numFmtId="164" fontId="19" fillId="0" borderId="1" xfId="0" applyFont="1" applyFill="1" applyBorder="1" applyAlignment="1">
      <alignment horizontal="center" vertical="center"/>
    </xf>
    <xf numFmtId="164" fontId="19" fillId="0" borderId="0" xfId="0" applyFont="1" applyAlignment="1">
      <alignment horizontal="left" vertical="center" wrapText="1"/>
    </xf>
    <xf numFmtId="164" fontId="19" fillId="0" borderId="1" xfId="0" applyFont="1" applyBorder="1" applyAlignment="1">
      <alignment horizontal="center" vertical="center"/>
    </xf>
    <xf numFmtId="164" fontId="19" fillId="0" borderId="5" xfId="0" applyFont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19" fillId="0" borderId="5" xfId="0" applyFont="1" applyBorder="1" applyAlignment="1">
      <alignment/>
    </xf>
    <xf numFmtId="164" fontId="19" fillId="0" borderId="1" xfId="0" applyFont="1" applyBorder="1" applyAlignment="1">
      <alignment/>
    </xf>
    <xf numFmtId="164" fontId="19" fillId="0" borderId="1" xfId="0" applyFont="1" applyFill="1" applyBorder="1" applyAlignment="1">
      <alignment/>
    </xf>
    <xf numFmtId="166" fontId="19" fillId="0" borderId="1" xfId="0" applyNumberFormat="1" applyFont="1" applyFill="1" applyBorder="1" applyAlignment="1">
      <alignment horizontal="center" vertical="center"/>
    </xf>
    <xf numFmtId="164" fontId="19" fillId="0" borderId="1" xfId="0" applyFont="1" applyFill="1" applyBorder="1" applyAlignment="1">
      <alignment horizontal="justify" vertical="center"/>
    </xf>
    <xf numFmtId="169" fontId="19" fillId="0" borderId="1" xfId="20" applyNumberFormat="1" applyFont="1" applyFill="1" applyBorder="1" applyAlignment="1" applyProtection="1">
      <alignment horizontal="center" vertical="center"/>
      <protection hidden="1" locked="0"/>
    </xf>
    <xf numFmtId="168" fontId="6" fillId="10" borderId="1" xfId="20" applyNumberFormat="1" applyFont="1" applyFill="1" applyBorder="1" applyAlignment="1" applyProtection="1">
      <alignment horizontal="left" vertical="center"/>
      <protection hidden="1"/>
    </xf>
    <xf numFmtId="170" fontId="6" fillId="10" borderId="1" xfId="20" applyNumberFormat="1" applyFont="1" applyFill="1" applyBorder="1" applyAlignment="1" applyProtection="1">
      <alignment horizontal="left" vertical="center"/>
      <protection hidden="1"/>
    </xf>
    <xf numFmtId="169" fontId="6" fillId="10" borderId="1" xfId="20" applyNumberFormat="1" applyFont="1" applyFill="1" applyBorder="1" applyAlignment="1" applyProtection="1">
      <alignment horizontal="left" vertical="center"/>
      <protection hidden="1"/>
    </xf>
    <xf numFmtId="164" fontId="5" fillId="10" borderId="0" xfId="0" applyFont="1" applyFill="1" applyAlignment="1">
      <alignment vertical="center" wrapText="1"/>
    </xf>
    <xf numFmtId="164" fontId="15" fillId="0" borderId="0" xfId="20" applyNumberFormat="1" applyFont="1" applyFill="1" applyBorder="1" applyAlignment="1" applyProtection="1">
      <alignment horizontal="left" vertical="top" wrapText="1"/>
      <protection hidden="1"/>
    </xf>
    <xf numFmtId="164" fontId="20" fillId="0" borderId="1" xfId="20" applyNumberFormat="1" applyFont="1" applyFill="1" applyBorder="1" applyAlignment="1" applyProtection="1">
      <alignment horizontal="left" vertical="center" wrapText="1"/>
      <protection hidden="1"/>
    </xf>
    <xf numFmtId="168" fontId="20" fillId="0" borderId="1" xfId="20" applyNumberFormat="1" applyFont="1" applyFill="1" applyBorder="1" applyAlignment="1" applyProtection="1">
      <alignment horizontal="center" vertical="center"/>
      <protection hidden="1"/>
    </xf>
    <xf numFmtId="164" fontId="16" fillId="0" borderId="0" xfId="20" applyNumberFormat="1" applyFont="1" applyFill="1" applyBorder="1" applyAlignment="1" applyProtection="1">
      <alignment horizontal="left" vertical="top" wrapText="1"/>
      <protection hidden="1"/>
    </xf>
    <xf numFmtId="164" fontId="21" fillId="0" borderId="1" xfId="20" applyNumberFormat="1" applyFont="1" applyFill="1" applyBorder="1" applyAlignment="1" applyProtection="1">
      <alignment horizontal="left" vertical="center" wrapText="1"/>
      <protection hidden="1"/>
    </xf>
    <xf numFmtId="168" fontId="21" fillId="0" borderId="1" xfId="20" applyNumberFormat="1" applyFont="1" applyFill="1" applyBorder="1" applyAlignment="1" applyProtection="1">
      <alignment horizontal="center" vertical="center"/>
      <protection hidden="1"/>
    </xf>
    <xf numFmtId="164" fontId="13" fillId="0" borderId="0" xfId="20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8" fontId="19" fillId="0" borderId="4" xfId="20" applyNumberFormat="1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70" fontId="6" fillId="0" borderId="1" xfId="20" applyNumberFormat="1" applyFont="1" applyFill="1" applyBorder="1" applyAlignment="1" applyProtection="1">
      <alignment horizontal="left" vertical="center"/>
      <protection hidden="1"/>
    </xf>
    <xf numFmtId="169" fontId="6" fillId="0" borderId="1" xfId="20" applyNumberFormat="1" applyFont="1" applyFill="1" applyBorder="1" applyAlignment="1" applyProtection="1">
      <alignment horizontal="left" vertical="center"/>
      <protection hidden="1"/>
    </xf>
    <xf numFmtId="164" fontId="6" fillId="0" borderId="1" xfId="0" applyFont="1" applyFill="1" applyBorder="1" applyAlignment="1">
      <alignment/>
    </xf>
    <xf numFmtId="170" fontId="21" fillId="0" borderId="1" xfId="20" applyNumberFormat="1" applyFont="1" applyFill="1" applyBorder="1" applyAlignment="1" applyProtection="1">
      <alignment horizontal="center" vertical="center"/>
      <protection hidden="1"/>
    </xf>
    <xf numFmtId="169" fontId="19" fillId="0" borderId="1" xfId="20" applyNumberFormat="1" applyFont="1" applyFill="1" applyBorder="1" applyAlignment="1" applyProtection="1">
      <alignment horizontal="left" vertical="center"/>
      <protection hidden="1"/>
    </xf>
    <xf numFmtId="164" fontId="6" fillId="0" borderId="1" xfId="0" applyFont="1" applyBorder="1" applyAlignment="1">
      <alignment/>
    </xf>
    <xf numFmtId="168" fontId="6" fillId="0" borderId="1" xfId="20" applyNumberFormat="1" applyFont="1" applyFill="1" applyBorder="1" applyAlignment="1" applyProtection="1">
      <alignment horizontal="left" vertical="center"/>
      <protection hidden="1"/>
    </xf>
    <xf numFmtId="170" fontId="19" fillId="0" borderId="1" xfId="20" applyNumberFormat="1" applyFont="1" applyFill="1" applyBorder="1" applyAlignment="1" applyProtection="1">
      <alignment horizontal="left" vertical="center"/>
      <protection hidden="1"/>
    </xf>
    <xf numFmtId="172" fontId="21" fillId="0" borderId="1" xfId="20" applyNumberFormat="1" applyFont="1" applyFill="1" applyBorder="1" applyAlignment="1" applyProtection="1">
      <alignment horizontal="center" vertical="center"/>
      <protection hidden="1"/>
    </xf>
    <xf numFmtId="169" fontId="21" fillId="0" borderId="1" xfId="20" applyNumberFormat="1" applyFont="1" applyFill="1" applyBorder="1" applyAlignment="1" applyProtection="1">
      <alignment horizontal="center" vertical="center"/>
      <protection hidden="1"/>
    </xf>
    <xf numFmtId="167" fontId="19" fillId="0" borderId="1" xfId="20" applyNumberFormat="1" applyFont="1" applyFill="1" applyBorder="1" applyAlignment="1" applyProtection="1">
      <alignment horizontal="center" vertical="center"/>
      <protection hidden="1"/>
    </xf>
    <xf numFmtId="169" fontId="19" fillId="0" borderId="1" xfId="20" applyNumberFormat="1" applyFont="1" applyFill="1" applyBorder="1" applyAlignment="1" applyProtection="1">
      <alignment horizontal="right" vertical="center"/>
      <protection hidden="1"/>
    </xf>
    <xf numFmtId="167" fontId="6" fillId="10" borderId="1" xfId="20" applyNumberFormat="1" applyFont="1" applyFill="1" applyBorder="1" applyAlignment="1" applyProtection="1">
      <alignment horizontal="center" vertical="center"/>
      <protection hidden="1"/>
    </xf>
    <xf numFmtId="168" fontId="19" fillId="0" borderId="1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/>
    </xf>
    <xf numFmtId="164" fontId="21" fillId="0" borderId="0" xfId="0" applyFont="1" applyAlignment="1">
      <alignment/>
    </xf>
    <xf numFmtId="169" fontId="21" fillId="0" borderId="1" xfId="20" applyNumberFormat="1" applyFont="1" applyFill="1" applyBorder="1" applyAlignment="1" applyProtection="1">
      <alignment horizontal="center" vertical="center"/>
      <protection hidden="1" locked="0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20" applyNumberFormat="1" applyFont="1" applyFill="1" applyBorder="1" applyAlignment="1" applyProtection="1">
      <alignment horizontal="center" vertical="center"/>
      <protection hidden="1" locked="0"/>
    </xf>
    <xf numFmtId="168" fontId="6" fillId="10" borderId="1" xfId="0" applyNumberFormat="1" applyFont="1" applyFill="1" applyBorder="1" applyAlignment="1">
      <alignment horizontal="center" vertical="center"/>
    </xf>
    <xf numFmtId="166" fontId="6" fillId="10" borderId="1" xfId="20" applyNumberFormat="1" applyFont="1" applyFill="1" applyBorder="1" applyAlignment="1" applyProtection="1">
      <alignment horizontal="center" vertical="center"/>
      <protection hidden="1"/>
    </xf>
    <xf numFmtId="164" fontId="6" fillId="10" borderId="1" xfId="20" applyFont="1" applyFill="1" applyBorder="1" applyAlignment="1" applyProtection="1">
      <alignment horizontal="center" vertical="center"/>
      <protection hidden="1"/>
    </xf>
    <xf numFmtId="168" fontId="19" fillId="10" borderId="1" xfId="20" applyNumberFormat="1" applyFont="1" applyFill="1" applyBorder="1" applyAlignment="1" applyProtection="1">
      <alignment horizontal="center" vertical="center"/>
      <protection hidden="1"/>
    </xf>
    <xf numFmtId="164" fontId="19" fillId="10" borderId="1" xfId="20" applyFont="1" applyFill="1" applyBorder="1" applyAlignment="1" applyProtection="1">
      <alignment horizontal="center" vertical="center"/>
      <protection hidden="1"/>
    </xf>
    <xf numFmtId="164" fontId="6" fillId="0" borderId="1" xfId="20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9" fontId="6" fillId="0" borderId="1" xfId="20" applyNumberFormat="1" applyFont="1" applyFill="1" applyBorder="1" applyAlignment="1">
      <alignment horizontal="center" vertical="center"/>
      <protection/>
    </xf>
    <xf numFmtId="166" fontId="19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6" fillId="10" borderId="1" xfId="20" applyFont="1" applyFill="1" applyBorder="1" applyAlignment="1" applyProtection="1">
      <alignment horizontal="left" vertical="center"/>
      <protection hidden="1"/>
    </xf>
    <xf numFmtId="164" fontId="21" fillId="0" borderId="1" xfId="0" applyFont="1" applyFill="1" applyBorder="1" applyAlignment="1">
      <alignment/>
    </xf>
    <xf numFmtId="166" fontId="2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164" fontId="2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 horizontal="justify" vertical="center" wrapText="1"/>
    </xf>
    <xf numFmtId="165" fontId="9" fillId="0" borderId="0" xfId="0" applyNumberFormat="1" applyFont="1" applyAlignment="1">
      <alignment horizontal="right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8" fontId="5" fillId="11" borderId="1" xfId="0" applyNumberFormat="1" applyFont="1" applyFill="1" applyBorder="1" applyAlignment="1">
      <alignment horizontal="center" vertical="center" wrapText="1"/>
    </xf>
    <xf numFmtId="164" fontId="5" fillId="11" borderId="1" xfId="0" applyFont="1" applyFill="1" applyBorder="1" applyAlignment="1">
      <alignment horizontal="justify" vertical="center" wrapText="1"/>
    </xf>
    <xf numFmtId="165" fontId="5" fillId="11" borderId="1" xfId="0" applyNumberFormat="1" applyFont="1" applyFill="1" applyBorder="1" applyAlignment="1">
      <alignment vertical="center"/>
    </xf>
    <xf numFmtId="165" fontId="5" fillId="8" borderId="0" xfId="0" applyNumberFormat="1" applyFont="1" applyFill="1" applyBorder="1" applyAlignment="1">
      <alignment vertical="center"/>
    </xf>
    <xf numFmtId="164" fontId="5" fillId="8" borderId="0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8" fontId="19" fillId="0" borderId="1" xfId="0" applyNumberFormat="1" applyFont="1" applyBorder="1" applyAlignment="1">
      <alignment horizontal="center" vertical="center" wrapText="1"/>
    </xf>
    <xf numFmtId="164" fontId="19" fillId="0" borderId="1" xfId="0" applyFont="1" applyBorder="1" applyAlignment="1">
      <alignment horizontal="justify" vertical="center" wrapText="1"/>
    </xf>
    <xf numFmtId="165" fontId="19" fillId="0" borderId="1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4" fontId="19" fillId="0" borderId="0" xfId="0" applyFont="1" applyBorder="1" applyAlignment="1">
      <alignment vertical="center"/>
    </xf>
    <xf numFmtId="164" fontId="19" fillId="0" borderId="0" xfId="0" applyFont="1" applyAlignment="1">
      <alignment vertical="center"/>
    </xf>
    <xf numFmtId="168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Font="1" applyFill="1" applyBorder="1" applyAlignment="1">
      <alignment horizontal="justify" vertical="center" wrapText="1"/>
    </xf>
    <xf numFmtId="165" fontId="19" fillId="0" borderId="1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8" fontId="6" fillId="9" borderId="1" xfId="0" applyNumberFormat="1" applyFont="1" applyFill="1" applyBorder="1" applyAlignment="1">
      <alignment horizontal="center" vertical="center" wrapText="1"/>
    </xf>
    <xf numFmtId="164" fontId="22" fillId="9" borderId="1" xfId="0" applyFont="1" applyFill="1" applyBorder="1" applyAlignment="1">
      <alignment horizontal="justify" vertical="center" wrapText="1"/>
    </xf>
    <xf numFmtId="165" fontId="6" fillId="9" borderId="1" xfId="0" applyNumberFormat="1" applyFont="1" applyFill="1" applyBorder="1" applyAlignment="1">
      <alignment vertical="center"/>
    </xf>
    <xf numFmtId="165" fontId="6" fillId="8" borderId="0" xfId="0" applyNumberFormat="1" applyFont="1" applyFill="1" applyBorder="1" applyAlignment="1">
      <alignment vertical="center"/>
    </xf>
    <xf numFmtId="164" fontId="6" fillId="0" borderId="0" xfId="0" applyFont="1" applyAlignment="1">
      <alignment vertical="center"/>
    </xf>
    <xf numFmtId="165" fontId="19" fillId="8" borderId="0" xfId="0" applyNumberFormat="1" applyFont="1" applyFill="1" applyBorder="1" applyAlignment="1">
      <alignment vertical="center"/>
    </xf>
    <xf numFmtId="164" fontId="19" fillId="8" borderId="0" xfId="0" applyFont="1" applyFill="1" applyBorder="1" applyAlignment="1">
      <alignment vertical="center"/>
    </xf>
    <xf numFmtId="173" fontId="6" fillId="9" borderId="1" xfId="0" applyNumberFormat="1" applyFont="1" applyFill="1" applyBorder="1" applyAlignment="1">
      <alignment vertical="center"/>
    </xf>
    <xf numFmtId="173" fontId="19" fillId="0" borderId="1" xfId="0" applyNumberFormat="1" applyFont="1" applyBorder="1" applyAlignment="1">
      <alignment vertical="center"/>
    </xf>
    <xf numFmtId="164" fontId="6" fillId="9" borderId="1" xfId="0" applyFont="1" applyFill="1" applyBorder="1" applyAlignment="1">
      <alignment horizontal="justify" vertical="center" wrapText="1"/>
    </xf>
    <xf numFmtId="168" fontId="6" fillId="9" borderId="1" xfId="0" applyNumberFormat="1" applyFont="1" applyFill="1" applyBorder="1" applyAlignment="1">
      <alignment horizontal="left" vertical="center" wrapText="1"/>
    </xf>
    <xf numFmtId="168" fontId="19" fillId="0" borderId="4" xfId="0" applyNumberFormat="1" applyFont="1" applyBorder="1" applyAlignment="1">
      <alignment horizontal="center" vertical="center" wrapText="1"/>
    </xf>
    <xf numFmtId="164" fontId="19" fillId="0" borderId="4" xfId="0" applyFont="1" applyBorder="1" applyAlignment="1">
      <alignment horizontal="justify" vertical="center" wrapText="1"/>
    </xf>
    <xf numFmtId="164" fontId="6" fillId="9" borderId="1" xfId="0" applyFont="1" applyFill="1" applyBorder="1" applyAlignment="1">
      <alignment horizontal="left" vertical="center"/>
    </xf>
    <xf numFmtId="164" fontId="6" fillId="0" borderId="2" xfId="0" applyFont="1" applyFill="1" applyBorder="1" applyAlignment="1">
      <alignment horizontal="left" vertical="center"/>
    </xf>
    <xf numFmtId="164" fontId="6" fillId="0" borderId="10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164" fontId="6" fillId="0" borderId="1" xfId="0" applyFont="1" applyFill="1" applyBorder="1" applyAlignment="1">
      <alignment horizontal="left" vertical="center" wrapText="1"/>
    </xf>
    <xf numFmtId="174" fontId="6" fillId="0" borderId="1" xfId="0" applyNumberFormat="1" applyFont="1" applyFill="1" applyBorder="1" applyAlignment="1">
      <alignment vertical="center"/>
    </xf>
    <xf numFmtId="164" fontId="6" fillId="0" borderId="10" xfId="0" applyFont="1" applyFill="1" applyBorder="1" applyAlignment="1">
      <alignment horizontal="left" vertical="center" wrapText="1"/>
    </xf>
    <xf numFmtId="164" fontId="6" fillId="12" borderId="2" xfId="0" applyFont="1" applyFill="1" applyBorder="1" applyAlignment="1">
      <alignment horizontal="left" vertical="center"/>
    </xf>
    <xf numFmtId="164" fontId="6" fillId="12" borderId="10" xfId="0" applyFont="1" applyFill="1" applyBorder="1" applyAlignment="1">
      <alignment horizontal="left" vertical="center" wrapText="1"/>
    </xf>
    <xf numFmtId="174" fontId="6" fillId="12" borderId="1" xfId="0" applyNumberFormat="1" applyFont="1" applyFill="1" applyBorder="1" applyAlignment="1">
      <alignment vertical="center"/>
    </xf>
    <xf numFmtId="165" fontId="6" fillId="12" borderId="1" xfId="0" applyNumberFormat="1" applyFont="1" applyFill="1" applyBorder="1" applyAlignment="1">
      <alignment vertical="center"/>
    </xf>
    <xf numFmtId="164" fontId="6" fillId="0" borderId="1" xfId="0" applyFont="1" applyBorder="1" applyAlignment="1">
      <alignment horizontal="left" vertical="center"/>
    </xf>
    <xf numFmtId="175" fontId="6" fillId="8" borderId="1" xfId="0" applyNumberFormat="1" applyFont="1" applyFill="1" applyBorder="1" applyAlignment="1">
      <alignment vertical="center"/>
    </xf>
    <xf numFmtId="165" fontId="6" fillId="8" borderId="1" xfId="0" applyNumberFormat="1" applyFont="1" applyFill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23" fillId="0" borderId="0" xfId="0" applyFont="1" applyFill="1" applyAlignment="1">
      <alignment wrapText="1"/>
    </xf>
    <xf numFmtId="168" fontId="23" fillId="0" borderId="0" xfId="0" applyNumberFormat="1" applyFont="1" applyFill="1" applyAlignment="1">
      <alignment horizontal="center" wrapText="1"/>
    </xf>
    <xf numFmtId="165" fontId="23" fillId="0" borderId="0" xfId="0" applyNumberFormat="1" applyFont="1" applyFill="1" applyAlignment="1">
      <alignment wrapText="1"/>
    </xf>
    <xf numFmtId="164" fontId="24" fillId="8" borderId="0" xfId="0" applyFont="1" applyFill="1" applyAlignment="1">
      <alignment wrapText="1"/>
    </xf>
    <xf numFmtId="164" fontId="23" fillId="8" borderId="0" xfId="0" applyFont="1" applyFill="1" applyAlignment="1">
      <alignment wrapText="1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Fill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164" fontId="2" fillId="8" borderId="0" xfId="0" applyFont="1" applyFill="1" applyAlignment="1">
      <alignment vertical="center" wrapText="1"/>
    </xf>
    <xf numFmtId="164" fontId="2" fillId="0" borderId="0" xfId="0" applyFont="1" applyFill="1" applyAlignment="1">
      <alignment vertical="center" wrapText="1"/>
    </xf>
    <xf numFmtId="164" fontId="3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vertical="center" wrapText="1"/>
    </xf>
    <xf numFmtId="164" fontId="25" fillId="8" borderId="0" xfId="0" applyFont="1" applyFill="1" applyAlignment="1">
      <alignment vertical="center" wrapText="1"/>
    </xf>
    <xf numFmtId="164" fontId="26" fillId="0" borderId="0" xfId="0" applyFont="1" applyFill="1" applyBorder="1" applyAlignment="1">
      <alignment horizontal="center" wrapText="1"/>
    </xf>
    <xf numFmtId="164" fontId="27" fillId="0" borderId="1" xfId="0" applyFont="1" applyFill="1" applyBorder="1" applyAlignment="1">
      <alignment horizontal="center" vertical="center" wrapText="1"/>
    </xf>
    <xf numFmtId="168" fontId="27" fillId="0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164" fontId="27" fillId="8" borderId="0" xfId="0" applyFont="1" applyFill="1" applyAlignment="1">
      <alignment horizontal="center" vertical="center" wrapText="1"/>
    </xf>
    <xf numFmtId="164" fontId="27" fillId="0" borderId="0" xfId="0" applyFont="1" applyFill="1" applyAlignment="1">
      <alignment horizontal="center" vertical="center" wrapText="1"/>
    </xf>
    <xf numFmtId="164" fontId="28" fillId="0" borderId="1" xfId="0" applyFont="1" applyFill="1" applyBorder="1" applyAlignment="1">
      <alignment vertical="center" wrapText="1"/>
    </xf>
    <xf numFmtId="168" fontId="28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>
      <alignment vertical="center" wrapText="1"/>
    </xf>
    <xf numFmtId="164" fontId="28" fillId="8" borderId="0" xfId="0" applyFont="1" applyFill="1" applyAlignment="1">
      <alignment wrapText="1"/>
    </xf>
    <xf numFmtId="164" fontId="28" fillId="0" borderId="0" xfId="0" applyFont="1" applyFill="1" applyAlignment="1">
      <alignment wrapText="1"/>
    </xf>
    <xf numFmtId="164" fontId="6" fillId="9" borderId="1" xfId="0" applyFont="1" applyFill="1" applyBorder="1" applyAlignment="1">
      <alignment horizontal="left" vertical="center" wrapText="1"/>
    </xf>
    <xf numFmtId="168" fontId="28" fillId="9" borderId="1" xfId="0" applyNumberFormat="1" applyFont="1" applyFill="1" applyBorder="1" applyAlignment="1">
      <alignment horizontal="center" vertical="center" wrapText="1"/>
    </xf>
    <xf numFmtId="165" fontId="28" fillId="9" borderId="1" xfId="0" applyNumberFormat="1" applyFont="1" applyFill="1" applyBorder="1" applyAlignment="1">
      <alignment vertical="center" wrapText="1"/>
    </xf>
    <xf numFmtId="164" fontId="28" fillId="9" borderId="0" xfId="0" applyFont="1" applyFill="1" applyAlignment="1">
      <alignment wrapText="1"/>
    </xf>
    <xf numFmtId="164" fontId="19" fillId="0" borderId="1" xfId="0" applyFont="1" applyFill="1" applyBorder="1" applyAlignment="1">
      <alignment horizontal="left" vertical="center" wrapText="1"/>
    </xf>
    <xf numFmtId="168" fontId="29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vertical="center" wrapText="1"/>
    </xf>
    <xf numFmtId="164" fontId="27" fillId="8" borderId="0" xfId="0" applyFont="1" applyFill="1" applyAlignment="1">
      <alignment wrapText="1"/>
    </xf>
    <xf numFmtId="164" fontId="27" fillId="0" borderId="0" xfId="0" applyFont="1" applyFill="1" applyAlignment="1">
      <alignment wrapText="1"/>
    </xf>
    <xf numFmtId="164" fontId="21" fillId="0" borderId="1" xfId="0" applyFont="1" applyFill="1" applyBorder="1" applyAlignment="1">
      <alignment horizontal="left" vertical="center" wrapText="1"/>
    </xf>
    <xf numFmtId="168" fontId="30" fillId="0" borderId="1" xfId="0" applyNumberFormat="1" applyFont="1" applyFill="1" applyBorder="1" applyAlignment="1">
      <alignment horizontal="center" vertical="center" wrapText="1"/>
    </xf>
    <xf numFmtId="168" fontId="31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4" fontId="30" fillId="8" borderId="0" xfId="0" applyFont="1" applyFill="1" applyAlignment="1">
      <alignment wrapText="1"/>
    </xf>
    <xf numFmtId="164" fontId="30" fillId="0" borderId="0" xfId="0" applyFont="1" applyFill="1" applyAlignment="1">
      <alignment wrapText="1"/>
    </xf>
    <xf numFmtId="168" fontId="32" fillId="9" borderId="1" xfId="0" applyNumberFormat="1" applyFont="1" applyFill="1" applyBorder="1" applyAlignment="1">
      <alignment horizontal="center" vertical="center" wrapText="1"/>
    </xf>
    <xf numFmtId="168" fontId="33" fillId="9" borderId="1" xfId="0" applyNumberFormat="1" applyFont="1" applyFill="1" applyBorder="1" applyAlignment="1">
      <alignment horizontal="center" vertical="center" wrapText="1"/>
    </xf>
    <xf numFmtId="165" fontId="32" fillId="9" borderId="1" xfId="0" applyNumberFormat="1" applyFont="1" applyFill="1" applyBorder="1" applyAlignment="1">
      <alignment vertical="center" wrapText="1"/>
    </xf>
    <xf numFmtId="164" fontId="32" fillId="8" borderId="0" xfId="0" applyFont="1" applyFill="1" applyAlignment="1">
      <alignment wrapText="1"/>
    </xf>
    <xf numFmtId="164" fontId="32" fillId="0" borderId="0" xfId="0" applyFont="1" applyFill="1" applyAlignment="1">
      <alignment wrapText="1"/>
    </xf>
    <xf numFmtId="164" fontId="32" fillId="9" borderId="0" xfId="0" applyFont="1" applyFill="1" applyAlignment="1">
      <alignment wrapText="1"/>
    </xf>
    <xf numFmtId="164" fontId="6" fillId="9" borderId="1" xfId="0" applyFont="1" applyFill="1" applyBorder="1" applyAlignment="1">
      <alignment vertical="center" wrapText="1"/>
    </xf>
    <xf numFmtId="165" fontId="31" fillId="0" borderId="1" xfId="0" applyNumberFormat="1" applyFont="1" applyFill="1" applyBorder="1" applyAlignment="1">
      <alignment vertical="center" wrapText="1"/>
    </xf>
    <xf numFmtId="168" fontId="30" fillId="9" borderId="1" xfId="0" applyNumberFormat="1" applyFont="1" applyFill="1" applyBorder="1" applyAlignment="1">
      <alignment horizontal="center" vertical="center" wrapText="1"/>
    </xf>
    <xf numFmtId="168" fontId="31" fillId="9" borderId="1" xfId="0" applyNumberFormat="1" applyFont="1" applyFill="1" applyBorder="1" applyAlignment="1">
      <alignment horizontal="center" vertical="center" wrapText="1"/>
    </xf>
    <xf numFmtId="164" fontId="30" fillId="9" borderId="0" xfId="0" applyFont="1" applyFill="1" applyAlignment="1">
      <alignment wrapText="1"/>
    </xf>
    <xf numFmtId="165" fontId="29" fillId="0" borderId="1" xfId="0" applyNumberFormat="1" applyFont="1" applyFill="1" applyBorder="1" applyAlignment="1">
      <alignment vertical="center" wrapText="1"/>
    </xf>
    <xf numFmtId="164" fontId="27" fillId="0" borderId="1" xfId="0" applyFont="1" applyFill="1" applyBorder="1" applyAlignment="1">
      <alignment vertical="center" wrapText="1"/>
    </xf>
    <xf numFmtId="164" fontId="19" fillId="0" borderId="1" xfId="0" applyFont="1" applyFill="1" applyBorder="1" applyAlignment="1">
      <alignment vertical="center" wrapText="1"/>
    </xf>
    <xf numFmtId="175" fontId="28" fillId="9" borderId="1" xfId="0" applyNumberFormat="1" applyFont="1" applyFill="1" applyBorder="1" applyAlignment="1">
      <alignment vertical="center" wrapText="1"/>
    </xf>
    <xf numFmtId="164" fontId="19" fillId="8" borderId="1" xfId="0" applyFont="1" applyFill="1" applyBorder="1" applyAlignment="1">
      <alignment horizontal="left" vertical="center" wrapText="1"/>
    </xf>
    <xf numFmtId="168" fontId="28" fillId="8" borderId="1" xfId="0" applyNumberFormat="1" applyFont="1" applyFill="1" applyBorder="1" applyAlignment="1">
      <alignment horizontal="center" vertical="center" wrapText="1"/>
    </xf>
    <xf numFmtId="168" fontId="29" fillId="8" borderId="1" xfId="0" applyNumberFormat="1" applyFont="1" applyFill="1" applyBorder="1" applyAlignment="1">
      <alignment horizontal="center" vertical="center" wrapText="1"/>
    </xf>
    <xf numFmtId="165" fontId="29" fillId="8" borderId="1" xfId="0" applyNumberFormat="1" applyFont="1" applyFill="1" applyBorder="1" applyAlignment="1">
      <alignment vertical="center" wrapText="1"/>
    </xf>
    <xf numFmtId="164" fontId="21" fillId="8" borderId="1" xfId="0" applyFont="1" applyFill="1" applyBorder="1" applyAlignment="1">
      <alignment horizontal="left" vertical="center" wrapText="1"/>
    </xf>
    <xf numFmtId="168" fontId="31" fillId="8" borderId="1" xfId="0" applyNumberFormat="1" applyFont="1" applyFill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left" vertical="center" wrapText="1"/>
    </xf>
    <xf numFmtId="168" fontId="32" fillId="0" borderId="1" xfId="0" applyNumberFormat="1" applyFont="1" applyFill="1" applyBorder="1" applyAlignment="1">
      <alignment horizontal="center" vertical="center" wrapText="1"/>
    </xf>
    <xf numFmtId="168" fontId="33" fillId="0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vertical="center" wrapText="1"/>
    </xf>
    <xf numFmtId="175" fontId="32" fillId="0" borderId="1" xfId="0" applyNumberFormat="1" applyFont="1" applyFill="1" applyBorder="1" applyAlignment="1">
      <alignment vertical="center" wrapText="1"/>
    </xf>
    <xf numFmtId="175" fontId="30" fillId="0" borderId="1" xfId="0" applyNumberFormat="1" applyFont="1" applyFill="1" applyBorder="1" applyAlignment="1">
      <alignment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168" fontId="35" fillId="0" borderId="1" xfId="0" applyNumberFormat="1" applyFont="1" applyFill="1" applyBorder="1" applyAlignment="1">
      <alignment horizontal="center" vertical="center" wrapText="1"/>
    </xf>
    <xf numFmtId="164" fontId="20" fillId="9" borderId="1" xfId="0" applyFont="1" applyFill="1" applyBorder="1" applyAlignment="1">
      <alignment horizontal="left" vertical="center" wrapText="1"/>
    </xf>
    <xf numFmtId="165" fontId="33" fillId="9" borderId="1" xfId="0" applyNumberFormat="1" applyFont="1" applyFill="1" applyBorder="1" applyAlignment="1">
      <alignment vertical="center" wrapText="1"/>
    </xf>
    <xf numFmtId="168" fontId="32" fillId="8" borderId="1" xfId="0" applyNumberFormat="1" applyFont="1" applyFill="1" applyBorder="1" applyAlignment="1">
      <alignment horizontal="center" vertical="center" wrapText="1"/>
    </xf>
    <xf numFmtId="168" fontId="33" fillId="8" borderId="1" xfId="0" applyNumberFormat="1" applyFont="1" applyFill="1" applyBorder="1" applyAlignment="1">
      <alignment horizontal="center" vertical="center" wrapText="1"/>
    </xf>
    <xf numFmtId="165" fontId="31" fillId="8" borderId="1" xfId="0" applyNumberFormat="1" applyFont="1" applyFill="1" applyBorder="1" applyAlignment="1">
      <alignment vertical="center" wrapText="1"/>
    </xf>
    <xf numFmtId="165" fontId="33" fillId="0" borderId="1" xfId="0" applyNumberFormat="1" applyFont="1" applyFill="1" applyBorder="1" applyAlignment="1">
      <alignment vertical="center" wrapText="1"/>
    </xf>
    <xf numFmtId="164" fontId="28" fillId="4" borderId="1" xfId="0" applyFont="1" applyFill="1" applyBorder="1" applyAlignment="1">
      <alignment vertical="center" wrapText="1"/>
    </xf>
    <xf numFmtId="168" fontId="28" fillId="4" borderId="1" xfId="0" applyNumberFormat="1" applyFont="1" applyFill="1" applyBorder="1" applyAlignment="1">
      <alignment horizontal="center" vertical="center" wrapText="1"/>
    </xf>
    <xf numFmtId="173" fontId="28" fillId="4" borderId="1" xfId="0" applyNumberFormat="1" applyFont="1" applyFill="1" applyBorder="1" applyAlignment="1">
      <alignment vertical="center" wrapText="1"/>
    </xf>
    <xf numFmtId="167" fontId="28" fillId="4" borderId="1" xfId="0" applyNumberFormat="1" applyFont="1" applyFill="1" applyBorder="1" applyAlignment="1">
      <alignment vertical="center" wrapText="1"/>
    </xf>
    <xf numFmtId="165" fontId="28" fillId="4" borderId="1" xfId="0" applyNumberFormat="1" applyFont="1" applyFill="1" applyBorder="1" applyAlignment="1">
      <alignment vertical="center" wrapText="1"/>
    </xf>
    <xf numFmtId="164" fontId="6" fillId="0" borderId="4" xfId="0" applyFont="1" applyFill="1" applyBorder="1" applyAlignment="1">
      <alignment horizontal="left" vertical="center" wrapText="1"/>
    </xf>
    <xf numFmtId="168" fontId="26" fillId="8" borderId="4" xfId="0" applyNumberFormat="1" applyFont="1" applyFill="1" applyBorder="1" applyAlignment="1">
      <alignment horizontal="center" wrapText="1"/>
    </xf>
    <xf numFmtId="168" fontId="26" fillId="8" borderId="1" xfId="0" applyNumberFormat="1" applyFont="1" applyFill="1" applyBorder="1" applyAlignment="1">
      <alignment horizontal="center" wrapText="1"/>
    </xf>
    <xf numFmtId="174" fontId="26" fillId="8" borderId="1" xfId="0" applyNumberFormat="1" applyFont="1" applyFill="1" applyBorder="1" applyAlignment="1">
      <alignment wrapText="1"/>
    </xf>
    <xf numFmtId="165" fontId="26" fillId="8" borderId="1" xfId="0" applyNumberFormat="1" applyFont="1" applyFill="1" applyBorder="1" applyAlignment="1">
      <alignment wrapText="1"/>
    </xf>
    <xf numFmtId="164" fontId="26" fillId="8" borderId="0" xfId="0" applyFont="1" applyFill="1" applyAlignment="1">
      <alignment wrapText="1"/>
    </xf>
    <xf numFmtId="164" fontId="26" fillId="0" borderId="0" xfId="0" applyFont="1" applyFill="1" applyAlignment="1">
      <alignment wrapText="1"/>
    </xf>
    <xf numFmtId="164" fontId="6" fillId="0" borderId="1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vertical="center" wrapText="1"/>
    </xf>
    <xf numFmtId="168" fontId="26" fillId="8" borderId="10" xfId="0" applyNumberFormat="1" applyFont="1" applyFill="1" applyBorder="1" applyAlignment="1">
      <alignment horizontal="center" wrapText="1"/>
    </xf>
    <xf numFmtId="164" fontId="26" fillId="12" borderId="5" xfId="0" applyFont="1" applyFill="1" applyBorder="1" applyAlignment="1">
      <alignment wrapText="1"/>
    </xf>
    <xf numFmtId="168" fontId="26" fillId="12" borderId="5" xfId="0" applyNumberFormat="1" applyFont="1" applyFill="1" applyBorder="1" applyAlignment="1">
      <alignment horizontal="center" wrapText="1"/>
    </xf>
    <xf numFmtId="168" fontId="26" fillId="12" borderId="1" xfId="0" applyNumberFormat="1" applyFont="1" applyFill="1" applyBorder="1" applyAlignment="1">
      <alignment horizontal="center" wrapText="1"/>
    </xf>
    <xf numFmtId="174" fontId="26" fillId="12" borderId="1" xfId="0" applyNumberFormat="1" applyFont="1" applyFill="1" applyBorder="1" applyAlignment="1">
      <alignment wrapText="1"/>
    </xf>
    <xf numFmtId="165" fontId="26" fillId="12" borderId="1" xfId="0" applyNumberFormat="1" applyFont="1" applyFill="1" applyBorder="1" applyAlignment="1">
      <alignment wrapText="1"/>
    </xf>
    <xf numFmtId="164" fontId="3" fillId="0" borderId="0" xfId="0" applyFont="1" applyAlignment="1">
      <alignment/>
    </xf>
    <xf numFmtId="164" fontId="36" fillId="0" borderId="0" xfId="0" applyFont="1" applyBorder="1" applyAlignment="1">
      <alignment horizontal="right"/>
    </xf>
    <xf numFmtId="164" fontId="36" fillId="0" borderId="0" xfId="0" applyFont="1" applyAlignment="1">
      <alignment/>
    </xf>
    <xf numFmtId="164" fontId="36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vertical="center"/>
    </xf>
    <xf numFmtId="164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164" fontId="0" fillId="0" borderId="0" xfId="0" applyAlignment="1">
      <alignment/>
    </xf>
    <xf numFmtId="168" fontId="19" fillId="0" borderId="0" xfId="0" applyNumberFormat="1" applyFont="1" applyAlignment="1">
      <alignment horizontal="justify" vertical="center" wrapText="1"/>
    </xf>
    <xf numFmtId="164" fontId="19" fillId="0" borderId="0" xfId="0" applyFont="1" applyAlignment="1">
      <alignment vertical="center" wrapText="1"/>
    </xf>
    <xf numFmtId="164" fontId="37" fillId="0" borderId="0" xfId="0" applyFont="1" applyAlignment="1">
      <alignment/>
    </xf>
    <xf numFmtId="164" fontId="19" fillId="0" borderId="1" xfId="0" applyFont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8" fontId="6" fillId="11" borderId="1" xfId="0" applyNumberFormat="1" applyFont="1" applyFill="1" applyBorder="1" applyAlignment="1">
      <alignment horizontal="center" vertical="center" wrapText="1"/>
    </xf>
    <xf numFmtId="164" fontId="38" fillId="11" borderId="1" xfId="0" applyFont="1" applyFill="1" applyBorder="1" applyAlignment="1">
      <alignment horizontal="justify" vertical="center" wrapText="1"/>
    </xf>
    <xf numFmtId="166" fontId="6" fillId="11" borderId="1" xfId="0" applyNumberFormat="1" applyFont="1" applyFill="1" applyBorder="1" applyAlignment="1">
      <alignment vertical="center"/>
    </xf>
    <xf numFmtId="164" fontId="36" fillId="0" borderId="1" xfId="0" applyFont="1" applyBorder="1" applyAlignment="1">
      <alignment horizontal="justify" vertical="center" wrapText="1"/>
    </xf>
    <xf numFmtId="166" fontId="19" fillId="0" borderId="1" xfId="0" applyNumberFormat="1" applyFont="1" applyBorder="1" applyAlignment="1">
      <alignment vertical="center"/>
    </xf>
    <xf numFmtId="166" fontId="37" fillId="0" borderId="0" xfId="0" applyNumberFormat="1" applyFont="1" applyAlignment="1">
      <alignment/>
    </xf>
    <xf numFmtId="164" fontId="3" fillId="0" borderId="0" xfId="0" applyFont="1" applyAlignment="1">
      <alignment horizontal="left" vertical="center" wrapText="1"/>
    </xf>
    <xf numFmtId="164" fontId="36" fillId="0" borderId="5" xfId="0" applyFont="1" applyBorder="1" applyAlignment="1">
      <alignment horizontal="justify" vertical="center" wrapText="1"/>
    </xf>
    <xf numFmtId="164" fontId="37" fillId="12" borderId="0" xfId="0" applyFont="1" applyFill="1" applyAlignment="1">
      <alignment/>
    </xf>
    <xf numFmtId="166" fontId="37" fillId="12" borderId="0" xfId="0" applyNumberFormat="1" applyFont="1" applyFill="1" applyAlignment="1">
      <alignment/>
    </xf>
    <xf numFmtId="164" fontId="39" fillId="9" borderId="1" xfId="0" applyFont="1" applyFill="1" applyBorder="1" applyAlignment="1">
      <alignment horizontal="justify" vertical="center" wrapText="1"/>
    </xf>
    <xf numFmtId="166" fontId="6" fillId="9" borderId="1" xfId="0" applyNumberFormat="1" applyFont="1" applyFill="1" applyBorder="1" applyAlignment="1">
      <alignment vertical="center"/>
    </xf>
    <xf numFmtId="168" fontId="19" fillId="8" borderId="1" xfId="0" applyNumberFormat="1" applyFont="1" applyFill="1" applyBorder="1" applyAlignment="1">
      <alignment horizontal="center" vertical="center" wrapText="1"/>
    </xf>
    <xf numFmtId="164" fontId="40" fillId="8" borderId="1" xfId="0" applyFont="1" applyFill="1" applyBorder="1" applyAlignment="1">
      <alignment horizontal="justify" vertical="center" wrapText="1"/>
    </xf>
    <xf numFmtId="166" fontId="19" fillId="8" borderId="1" xfId="0" applyNumberFormat="1" applyFont="1" applyFill="1" applyBorder="1" applyAlignment="1">
      <alignment vertical="center"/>
    </xf>
    <xf numFmtId="164" fontId="38" fillId="9" borderId="1" xfId="0" applyFont="1" applyFill="1" applyBorder="1" applyAlignment="1">
      <alignment horizontal="justify" vertical="center" wrapText="1"/>
    </xf>
    <xf numFmtId="166" fontId="19" fillId="9" borderId="1" xfId="0" applyNumberFormat="1" applyFont="1" applyFill="1" applyBorder="1" applyAlignment="1">
      <alignment vertical="center"/>
    </xf>
    <xf numFmtId="164" fontId="41" fillId="9" borderId="0" xfId="0" applyFont="1" applyFill="1" applyAlignment="1">
      <alignment/>
    </xf>
    <xf numFmtId="164" fontId="42" fillId="0" borderId="0" xfId="0" applyFont="1" applyAlignment="1">
      <alignment/>
    </xf>
    <xf numFmtId="168" fontId="38" fillId="9" borderId="1" xfId="0" applyNumberFormat="1" applyFont="1" applyFill="1" applyBorder="1" applyAlignment="1">
      <alignment horizontal="left" vertical="center" wrapText="1"/>
    </xf>
    <xf numFmtId="168" fontId="19" fillId="0" borderId="12" xfId="0" applyNumberFormat="1" applyFont="1" applyBorder="1" applyAlignment="1">
      <alignment horizontal="center" vertical="center" wrapText="1"/>
    </xf>
    <xf numFmtId="164" fontId="36" fillId="0" borderId="12" xfId="0" applyFont="1" applyBorder="1" applyAlignment="1">
      <alignment horizontal="justify" vertical="center" wrapText="1"/>
    </xf>
    <xf numFmtId="166" fontId="6" fillId="0" borderId="1" xfId="0" applyNumberFormat="1" applyFont="1" applyFill="1" applyBorder="1" applyAlignment="1">
      <alignment vertical="center"/>
    </xf>
    <xf numFmtId="164" fontId="6" fillId="10" borderId="1" xfId="0" applyFont="1" applyFill="1" applyBorder="1" applyAlignment="1">
      <alignment horizontal="left" vertical="center"/>
    </xf>
    <xf numFmtId="166" fontId="6" fillId="10" borderId="1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2"/>
  <sheetViews>
    <sheetView zoomScale="96" zoomScaleNormal="96" workbookViewId="0" topLeftCell="A1">
      <selection activeCell="A3" sqref="A3"/>
    </sheetView>
  </sheetViews>
  <sheetFormatPr defaultColWidth="9.00390625" defaultRowHeight="12.75"/>
  <cols>
    <col min="1" max="1" width="32.875" style="1" customWidth="1"/>
    <col min="2" max="2" width="44.125" style="2" customWidth="1"/>
    <col min="3" max="3" width="20.625" style="3" customWidth="1"/>
    <col min="4" max="4" width="13.125" style="4" customWidth="1"/>
    <col min="5" max="5" width="9.125" style="5" customWidth="1"/>
    <col min="6" max="16384" width="9.125" style="6" customWidth="1"/>
  </cols>
  <sheetData>
    <row r="1" spans="1:3" ht="15">
      <c r="A1" s="5"/>
      <c r="B1" s="7"/>
      <c r="C1" s="8" t="s">
        <v>0</v>
      </c>
    </row>
    <row r="2" spans="1:3" ht="15">
      <c r="A2" s="5"/>
      <c r="B2" s="9" t="s">
        <v>1</v>
      </c>
      <c r="C2" s="9"/>
    </row>
    <row r="3" spans="1:3" ht="15">
      <c r="A3" s="9" t="s">
        <v>2</v>
      </c>
      <c r="B3" s="9"/>
      <c r="C3" s="9"/>
    </row>
    <row r="4" spans="1:3" ht="51" customHeight="1">
      <c r="A4" s="10" t="s">
        <v>3</v>
      </c>
      <c r="B4" s="10"/>
      <c r="C4" s="10"/>
    </row>
    <row r="5" spans="1:3" ht="12.75" customHeight="1" hidden="1">
      <c r="A5" s="11"/>
      <c r="B5" s="11"/>
      <c r="C5" s="12"/>
    </row>
    <row r="6" spans="1:4" ht="34.5" customHeight="1">
      <c r="A6" s="13" t="s">
        <v>4</v>
      </c>
      <c r="B6" s="14" t="s">
        <v>5</v>
      </c>
      <c r="C6" s="15">
        <v>2020</v>
      </c>
      <c r="D6" s="16"/>
    </row>
    <row r="7" spans="1:4" ht="25.5" customHeight="1">
      <c r="A7" s="17" t="s">
        <v>6</v>
      </c>
      <c r="B7" s="18" t="s">
        <v>7</v>
      </c>
      <c r="C7" s="19">
        <f>C8+C10+C12+C15+C18</f>
        <v>40710445.57</v>
      </c>
      <c r="D7" s="19">
        <f>D8+D10+D12+D15+D18</f>
        <v>0</v>
      </c>
    </row>
    <row r="8" spans="1:4" ht="17.25" customHeight="1">
      <c r="A8" s="20" t="s">
        <v>8</v>
      </c>
      <c r="B8" s="21" t="s">
        <v>9</v>
      </c>
      <c r="C8" s="22">
        <f>C9</f>
        <v>4734000</v>
      </c>
      <c r="D8" s="22">
        <f>D9</f>
        <v>0</v>
      </c>
    </row>
    <row r="9" spans="1:5" s="28" customFormat="1" ht="18.75" customHeight="1">
      <c r="A9" s="23" t="s">
        <v>10</v>
      </c>
      <c r="B9" s="24" t="s">
        <v>11</v>
      </c>
      <c r="C9" s="25">
        <v>4734000</v>
      </c>
      <c r="D9" s="26"/>
      <c r="E9" s="27"/>
    </row>
    <row r="10" spans="1:5" s="28" customFormat="1" ht="44.25" customHeight="1">
      <c r="A10" s="20" t="s">
        <v>12</v>
      </c>
      <c r="B10" s="21" t="s">
        <v>13</v>
      </c>
      <c r="C10" s="22">
        <f>C11</f>
        <v>1903570.35</v>
      </c>
      <c r="D10" s="22">
        <f>D11</f>
        <v>0</v>
      </c>
      <c r="E10" s="27"/>
    </row>
    <row r="11" spans="1:5" s="28" customFormat="1" ht="41.25" customHeight="1">
      <c r="A11" s="23" t="s">
        <v>14</v>
      </c>
      <c r="B11" s="24" t="s">
        <v>15</v>
      </c>
      <c r="C11" s="25">
        <v>1903570.35</v>
      </c>
      <c r="D11" s="26"/>
      <c r="E11" s="27"/>
    </row>
    <row r="12" spans="1:4" ht="16.5" customHeight="1">
      <c r="A12" s="20" t="s">
        <v>16</v>
      </c>
      <c r="B12" s="29" t="s">
        <v>17</v>
      </c>
      <c r="C12" s="22">
        <f>C13+C14</f>
        <v>33738875.22</v>
      </c>
      <c r="D12" s="22">
        <f>D13+D14</f>
        <v>0</v>
      </c>
    </row>
    <row r="13" spans="1:5" s="28" customFormat="1" ht="15.75" customHeight="1">
      <c r="A13" s="23" t="s">
        <v>18</v>
      </c>
      <c r="B13" s="30" t="s">
        <v>19</v>
      </c>
      <c r="C13" s="25">
        <v>6000000</v>
      </c>
      <c r="D13" s="26"/>
      <c r="E13" s="27"/>
    </row>
    <row r="14" spans="1:5" s="28" customFormat="1" ht="17.25" customHeight="1">
      <c r="A14" s="23" t="s">
        <v>20</v>
      </c>
      <c r="B14" s="30" t="s">
        <v>21</v>
      </c>
      <c r="C14" s="25">
        <v>27738875.22</v>
      </c>
      <c r="D14" s="26"/>
      <c r="E14" s="27"/>
    </row>
    <row r="15" spans="1:5" s="33" customFormat="1" ht="15" customHeight="1">
      <c r="A15" s="20" t="s">
        <v>22</v>
      </c>
      <c r="B15" s="29" t="s">
        <v>23</v>
      </c>
      <c r="C15" s="31">
        <f>C16</f>
        <v>10000</v>
      </c>
      <c r="D15" s="31">
        <f>D16</f>
        <v>0</v>
      </c>
      <c r="E15" s="32"/>
    </row>
    <row r="16" spans="1:12" s="28" customFormat="1" ht="84.75" customHeight="1">
      <c r="A16" s="23" t="s">
        <v>24</v>
      </c>
      <c r="B16" s="30" t="s">
        <v>25</v>
      </c>
      <c r="C16" s="25">
        <v>10000</v>
      </c>
      <c r="D16" s="26"/>
      <c r="E16" s="34"/>
      <c r="F16" s="35"/>
      <c r="G16" s="35"/>
      <c r="H16" s="35"/>
      <c r="I16" s="35"/>
      <c r="J16" s="35"/>
      <c r="K16" s="35"/>
      <c r="L16" s="35"/>
    </row>
    <row r="17" spans="1:12" s="41" customFormat="1" ht="66" hidden="1">
      <c r="A17" s="36" t="s">
        <v>26</v>
      </c>
      <c r="B17" s="37" t="s">
        <v>27</v>
      </c>
      <c r="C17" s="25"/>
      <c r="D17" s="38"/>
      <c r="E17" s="39"/>
      <c r="F17" s="40"/>
      <c r="G17" s="40"/>
      <c r="H17" s="40"/>
      <c r="I17" s="40"/>
      <c r="J17" s="40"/>
      <c r="K17" s="40"/>
      <c r="L17" s="40"/>
    </row>
    <row r="18" spans="1:5" s="33" customFormat="1" ht="48" customHeight="1">
      <c r="A18" s="20" t="s">
        <v>28</v>
      </c>
      <c r="B18" s="42" t="s">
        <v>29</v>
      </c>
      <c r="C18" s="31">
        <f>C19</f>
        <v>324000</v>
      </c>
      <c r="D18" s="31">
        <f>D19</f>
        <v>0</v>
      </c>
      <c r="E18" s="32"/>
    </row>
    <row r="19" spans="1:12" s="28" customFormat="1" ht="74.25" customHeight="1">
      <c r="A19" s="23" t="s">
        <v>30</v>
      </c>
      <c r="B19" s="43" t="s">
        <v>31</v>
      </c>
      <c r="C19" s="25">
        <v>324000</v>
      </c>
      <c r="D19" s="26"/>
      <c r="E19" s="34"/>
      <c r="F19" s="35"/>
      <c r="G19" s="35"/>
      <c r="H19" s="35"/>
      <c r="I19" s="35"/>
      <c r="J19" s="35"/>
      <c r="K19" s="35"/>
      <c r="L19" s="35"/>
    </row>
    <row r="20" spans="1:12" s="28" customFormat="1" ht="24" customHeight="1">
      <c r="A20" s="17" t="s">
        <v>32</v>
      </c>
      <c r="B20" s="44" t="s">
        <v>33</v>
      </c>
      <c r="C20" s="45">
        <f>C27+C30+C21</f>
        <v>11250660.2</v>
      </c>
      <c r="D20" s="45">
        <f>D27+D30+D21</f>
        <v>1280443</v>
      </c>
      <c r="E20" s="34"/>
      <c r="F20" s="35"/>
      <c r="G20" s="35"/>
      <c r="H20" s="35"/>
      <c r="I20" s="35"/>
      <c r="J20" s="35"/>
      <c r="K20" s="35"/>
      <c r="L20" s="35"/>
    </row>
    <row r="21" spans="1:12" s="28" customFormat="1" ht="45.75" customHeight="1">
      <c r="A21" s="46" t="s">
        <v>34</v>
      </c>
      <c r="B21" s="47" t="s">
        <v>35</v>
      </c>
      <c r="C21" s="48">
        <f>C23+C22+C24+C25+C26</f>
        <v>9222507</v>
      </c>
      <c r="D21" s="48">
        <f>D23+D22+D24+D25+D26</f>
        <v>1280443</v>
      </c>
      <c r="E21" s="34"/>
      <c r="F21" s="35"/>
      <c r="G21" s="35"/>
      <c r="H21" s="35"/>
      <c r="I21" s="35"/>
      <c r="J21" s="35"/>
      <c r="K21" s="35"/>
      <c r="L21" s="35"/>
    </row>
    <row r="22" spans="1:12" s="28" customFormat="1" ht="84" customHeight="1">
      <c r="A22" s="49" t="s">
        <v>36</v>
      </c>
      <c r="B22" s="37" t="s">
        <v>37</v>
      </c>
      <c r="C22" s="38">
        <v>4268780</v>
      </c>
      <c r="D22" s="26"/>
      <c r="E22" s="34"/>
      <c r="F22" s="35"/>
      <c r="G22" s="35"/>
      <c r="H22" s="35"/>
      <c r="I22" s="35"/>
      <c r="J22" s="35"/>
      <c r="K22" s="35"/>
      <c r="L22" s="35"/>
    </row>
    <row r="23" spans="1:12" s="28" customFormat="1" ht="48" customHeight="1">
      <c r="A23" s="23" t="s">
        <v>38</v>
      </c>
      <c r="B23" s="50" t="s">
        <v>39</v>
      </c>
      <c r="C23" s="38">
        <v>1193285</v>
      </c>
      <c r="D23" s="26"/>
      <c r="E23" s="34"/>
      <c r="F23" s="35"/>
      <c r="G23" s="35"/>
      <c r="H23" s="35"/>
      <c r="I23" s="35"/>
      <c r="J23" s="35"/>
      <c r="K23" s="35"/>
      <c r="L23" s="35"/>
    </row>
    <row r="24" spans="1:12" s="28" customFormat="1" ht="48" customHeight="1">
      <c r="A24" s="49" t="s">
        <v>40</v>
      </c>
      <c r="B24" s="51" t="s">
        <v>41</v>
      </c>
      <c r="C24" s="38">
        <v>2479999</v>
      </c>
      <c r="D24" s="26"/>
      <c r="E24" s="34"/>
      <c r="F24" s="35"/>
      <c r="G24" s="35"/>
      <c r="H24" s="35"/>
      <c r="I24" s="35"/>
      <c r="J24" s="35"/>
      <c r="K24" s="35"/>
      <c r="L24" s="35"/>
    </row>
    <row r="25" spans="1:12" s="28" customFormat="1" ht="65.25" customHeight="1">
      <c r="A25" s="52" t="s">
        <v>42</v>
      </c>
      <c r="B25" s="53" t="s">
        <v>43</v>
      </c>
      <c r="C25" s="38">
        <v>665000</v>
      </c>
      <c r="D25" s="26">
        <v>665000</v>
      </c>
      <c r="E25" s="54" t="s">
        <v>44</v>
      </c>
      <c r="F25" s="35"/>
      <c r="G25" s="35"/>
      <c r="H25" s="35"/>
      <c r="I25" s="35"/>
      <c r="J25" s="35"/>
      <c r="K25" s="35"/>
      <c r="L25" s="35"/>
    </row>
    <row r="26" spans="1:12" s="28" customFormat="1" ht="32.25" customHeight="1">
      <c r="A26" s="23" t="s">
        <v>45</v>
      </c>
      <c r="B26" s="51" t="s">
        <v>46</v>
      </c>
      <c r="C26" s="38">
        <v>615443</v>
      </c>
      <c r="D26" s="26">
        <v>615443</v>
      </c>
      <c r="E26" s="34" t="s">
        <v>47</v>
      </c>
      <c r="F26" s="35"/>
      <c r="G26" s="35"/>
      <c r="H26" s="35"/>
      <c r="I26" s="35"/>
      <c r="J26" s="35"/>
      <c r="K26" s="35"/>
      <c r="L26" s="35"/>
    </row>
    <row r="27" spans="1:12" s="60" customFormat="1" ht="27.75" customHeight="1">
      <c r="A27" s="55" t="s">
        <v>48</v>
      </c>
      <c r="B27" s="56" t="s">
        <v>49</v>
      </c>
      <c r="C27" s="57">
        <f>C28+C29</f>
        <v>1822983.2</v>
      </c>
      <c r="D27" s="57">
        <f>D28+D29</f>
        <v>0</v>
      </c>
      <c r="E27" s="58"/>
      <c r="F27" s="59"/>
      <c r="G27" s="59"/>
      <c r="H27" s="59"/>
      <c r="I27" s="59"/>
      <c r="J27" s="59"/>
      <c r="K27" s="59"/>
      <c r="L27" s="59"/>
    </row>
    <row r="28" spans="1:12" s="60" customFormat="1" ht="74.25" customHeight="1">
      <c r="A28" s="23" t="s">
        <v>50</v>
      </c>
      <c r="B28" s="30" t="s">
        <v>51</v>
      </c>
      <c r="C28" s="38">
        <v>1822983.2</v>
      </c>
      <c r="D28" s="61"/>
      <c r="E28" s="62"/>
      <c r="F28" s="59"/>
      <c r="G28" s="59"/>
      <c r="H28" s="59"/>
      <c r="I28" s="59"/>
      <c r="J28" s="59"/>
      <c r="K28" s="59"/>
      <c r="L28" s="59"/>
    </row>
    <row r="29" spans="1:12" s="60" customFormat="1" ht="30.75" customHeight="1">
      <c r="A29" s="23" t="s">
        <v>52</v>
      </c>
      <c r="B29" s="30" t="s">
        <v>53</v>
      </c>
      <c r="C29" s="38">
        <v>0</v>
      </c>
      <c r="D29" s="61"/>
      <c r="E29" s="62"/>
      <c r="F29" s="59"/>
      <c r="G29" s="59"/>
      <c r="H29" s="59"/>
      <c r="I29" s="59"/>
      <c r="J29" s="59"/>
      <c r="K29" s="59"/>
      <c r="L29" s="59"/>
    </row>
    <row r="30" spans="1:12" s="60" customFormat="1" ht="50.25" customHeight="1">
      <c r="A30" s="46" t="s">
        <v>54</v>
      </c>
      <c r="B30" s="63" t="s">
        <v>55</v>
      </c>
      <c r="C30" s="57">
        <f>C31</f>
        <v>205170</v>
      </c>
      <c r="D30" s="57">
        <f>D31</f>
        <v>0</v>
      </c>
      <c r="E30" s="58"/>
      <c r="F30" s="59"/>
      <c r="G30" s="59"/>
      <c r="H30" s="59"/>
      <c r="I30" s="59"/>
      <c r="J30" s="59"/>
      <c r="K30" s="59"/>
      <c r="L30" s="59"/>
    </row>
    <row r="31" spans="1:12" s="28" customFormat="1" ht="65.25" customHeight="1">
      <c r="A31" s="64" t="s">
        <v>56</v>
      </c>
      <c r="B31" s="65" t="s">
        <v>57</v>
      </c>
      <c r="C31" s="38">
        <v>205170</v>
      </c>
      <c r="D31" s="26"/>
      <c r="E31" s="34"/>
      <c r="F31" s="35"/>
      <c r="G31" s="35"/>
      <c r="H31" s="35"/>
      <c r="I31" s="35"/>
      <c r="J31" s="35"/>
      <c r="K31" s="35"/>
      <c r="L31" s="35"/>
    </row>
    <row r="32" spans="1:12" s="60" customFormat="1" ht="15">
      <c r="A32" s="66" t="s">
        <v>58</v>
      </c>
      <c r="B32" s="66"/>
      <c r="C32" s="67">
        <f>C7+C20</f>
        <v>51961105.769999996</v>
      </c>
      <c r="D32" s="67">
        <f>D7+D20</f>
        <v>1280443</v>
      </c>
      <c r="E32" s="58"/>
      <c r="F32" s="59"/>
      <c r="G32" s="59"/>
      <c r="H32" s="59"/>
      <c r="I32" s="59"/>
      <c r="J32" s="59"/>
      <c r="K32" s="59"/>
      <c r="L32" s="59"/>
    </row>
  </sheetData>
  <sheetProtection selectLockedCells="1" selectUnlockedCells="1"/>
  <mergeCells count="4">
    <mergeCell ref="B2:C2"/>
    <mergeCell ref="A3:C3"/>
    <mergeCell ref="A4:C4"/>
    <mergeCell ref="A32:B32"/>
  </mergeCells>
  <printOptions horizontalCentered="1"/>
  <pageMargins left="0.5902777777777778" right="0.5902777777777778" top="0.7479166666666667" bottom="0.7479166666666667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135"/>
  <sheetViews>
    <sheetView showGridLines="0" zoomScale="110" zoomScaleNormal="110" zoomScaleSheetLayoutView="120" workbookViewId="0" topLeftCell="A1">
      <selection activeCell="G15" sqref="G15"/>
    </sheetView>
  </sheetViews>
  <sheetFormatPr defaultColWidth="9.00390625" defaultRowHeight="12.75"/>
  <cols>
    <col min="1" max="1" width="0.12890625" style="68" customWidth="1"/>
    <col min="2" max="6" width="0" style="68" hidden="1" customWidth="1"/>
    <col min="7" max="7" width="41.875" style="69" customWidth="1"/>
    <col min="8" max="8" width="11.375" style="70" customWidth="1"/>
    <col min="9" max="9" width="7.50390625" style="69" customWidth="1"/>
    <col min="10" max="10" width="11.75390625" style="69" customWidth="1"/>
    <col min="11" max="11" width="12.50390625" style="71" customWidth="1"/>
    <col min="12" max="13" width="13.875" style="72" customWidth="1"/>
    <col min="14" max="14" width="11.75390625" style="73" customWidth="1"/>
    <col min="15" max="16" width="9.125" style="73" customWidth="1"/>
    <col min="17" max="16384" width="9.125" style="68" customWidth="1"/>
  </cols>
  <sheetData>
    <row r="1" spans="1:13" ht="15" customHeight="1">
      <c r="A1" s="74"/>
      <c r="B1" s="74"/>
      <c r="C1" s="74"/>
      <c r="D1" s="74"/>
      <c r="E1" s="74"/>
      <c r="F1" s="74"/>
      <c r="G1" s="75"/>
      <c r="H1" s="76" t="s">
        <v>59</v>
      </c>
      <c r="I1" s="76"/>
      <c r="J1" s="76"/>
      <c r="K1" s="76"/>
      <c r="L1" s="76"/>
      <c r="M1" s="76"/>
    </row>
    <row r="2" spans="1:13" ht="15" customHeight="1">
      <c r="A2" s="74"/>
      <c r="B2" s="74"/>
      <c r="C2" s="74"/>
      <c r="D2" s="74"/>
      <c r="E2" s="74"/>
      <c r="F2" s="74"/>
      <c r="G2" s="75"/>
      <c r="H2" s="76" t="s">
        <v>1</v>
      </c>
      <c r="I2" s="76"/>
      <c r="J2" s="76"/>
      <c r="K2" s="76"/>
      <c r="L2" s="76"/>
      <c r="M2" s="76"/>
    </row>
    <row r="3" spans="1:13" ht="15" customHeight="1">
      <c r="A3" s="74"/>
      <c r="B3" s="74"/>
      <c r="C3" s="74"/>
      <c r="D3" s="74"/>
      <c r="E3" s="74"/>
      <c r="F3" s="74"/>
      <c r="G3" s="75"/>
      <c r="H3" s="76" t="s">
        <v>2</v>
      </c>
      <c r="I3" s="76"/>
      <c r="J3" s="76"/>
      <c r="K3" s="76"/>
      <c r="L3" s="76"/>
      <c r="M3" s="76"/>
    </row>
    <row r="4" spans="1:13" ht="14.25" customHeight="1">
      <c r="A4" s="77"/>
      <c r="B4" s="77"/>
      <c r="C4" s="77"/>
      <c r="D4" s="77"/>
      <c r="E4" s="77"/>
      <c r="F4" s="77"/>
      <c r="G4" s="78"/>
      <c r="H4" s="79"/>
      <c r="I4" s="78"/>
      <c r="J4" s="78"/>
      <c r="K4" s="80"/>
      <c r="L4" s="81"/>
      <c r="M4" s="81"/>
    </row>
    <row r="5" spans="1:13" ht="82.5" customHeight="1">
      <c r="A5" s="74"/>
      <c r="B5" s="82" t="s">
        <v>60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4.25" customHeight="1">
      <c r="A6" s="77"/>
      <c r="B6" s="77"/>
      <c r="C6" s="77"/>
      <c r="D6" s="77"/>
      <c r="E6" s="77"/>
      <c r="F6" s="77"/>
      <c r="G6" s="78"/>
      <c r="H6" s="79"/>
      <c r="I6" s="78"/>
      <c r="J6" s="78"/>
      <c r="K6" s="80"/>
      <c r="L6" s="81"/>
      <c r="M6" s="81"/>
    </row>
    <row r="7" spans="1:14" ht="46.5" customHeight="1">
      <c r="A7" s="74"/>
      <c r="B7" s="83"/>
      <c r="C7" s="83"/>
      <c r="D7" s="83"/>
      <c r="E7" s="84"/>
      <c r="F7" s="84"/>
      <c r="G7" s="85" t="s">
        <v>61</v>
      </c>
      <c r="H7" s="86" t="s">
        <v>62</v>
      </c>
      <c r="I7" s="85" t="s">
        <v>63</v>
      </c>
      <c r="J7" s="87" t="s">
        <v>64</v>
      </c>
      <c r="K7" s="87" t="s">
        <v>65</v>
      </c>
      <c r="L7" s="88" t="s">
        <v>66</v>
      </c>
      <c r="M7" s="88" t="s">
        <v>67</v>
      </c>
      <c r="N7" s="89" t="s">
        <v>68</v>
      </c>
    </row>
    <row r="8" spans="1:14" ht="20.25" customHeight="1">
      <c r="A8" s="90"/>
      <c r="B8" s="91" t="s">
        <v>69</v>
      </c>
      <c r="C8" s="91"/>
      <c r="D8" s="91"/>
      <c r="E8" s="91"/>
      <c r="F8" s="91"/>
      <c r="G8" s="92" t="s">
        <v>70</v>
      </c>
      <c r="H8" s="93" t="s">
        <v>71</v>
      </c>
      <c r="I8" s="94"/>
      <c r="J8" s="95">
        <f>J9</f>
        <v>0</v>
      </c>
      <c r="K8" s="95">
        <f>K9</f>
        <v>0</v>
      </c>
      <c r="L8" s="96">
        <f>L9</f>
        <v>20000</v>
      </c>
      <c r="M8" s="96">
        <f>M9</f>
        <v>20000</v>
      </c>
      <c r="N8" s="96">
        <f>N9</f>
        <v>0</v>
      </c>
    </row>
    <row r="9" spans="1:14" ht="36" customHeight="1">
      <c r="A9" s="90"/>
      <c r="B9" s="97" t="s">
        <v>72</v>
      </c>
      <c r="C9" s="97"/>
      <c r="D9" s="97"/>
      <c r="E9" s="97"/>
      <c r="F9" s="97"/>
      <c r="G9" s="98" t="s">
        <v>73</v>
      </c>
      <c r="H9" s="99" t="s">
        <v>74</v>
      </c>
      <c r="I9" s="100"/>
      <c r="J9" s="101"/>
      <c r="K9" s="102"/>
      <c r="L9" s="103">
        <f>L11</f>
        <v>20000</v>
      </c>
      <c r="M9" s="103">
        <f>M10</f>
        <v>20000</v>
      </c>
      <c r="N9" s="103">
        <f>N10</f>
        <v>0</v>
      </c>
    </row>
    <row r="10" spans="1:14" ht="36.75" customHeight="1">
      <c r="A10" s="90"/>
      <c r="B10" s="104"/>
      <c r="C10" s="104"/>
      <c r="D10" s="104"/>
      <c r="E10" s="104"/>
      <c r="F10" s="97"/>
      <c r="G10" s="105" t="s">
        <v>75</v>
      </c>
      <c r="H10" s="106" t="s">
        <v>76</v>
      </c>
      <c r="I10" s="107"/>
      <c r="J10" s="108"/>
      <c r="K10" s="108"/>
      <c r="L10" s="109">
        <f>L11</f>
        <v>20000</v>
      </c>
      <c r="M10" s="109">
        <f>M11</f>
        <v>20000</v>
      </c>
      <c r="N10" s="109">
        <f>N11</f>
        <v>0</v>
      </c>
    </row>
    <row r="11" spans="1:14" ht="26.25" customHeight="1">
      <c r="A11" s="74"/>
      <c r="B11" s="110"/>
      <c r="C11" s="110"/>
      <c r="D11" s="110"/>
      <c r="E11" s="111"/>
      <c r="F11" s="111"/>
      <c r="G11" s="112" t="s">
        <v>77</v>
      </c>
      <c r="H11" s="113" t="s">
        <v>78</v>
      </c>
      <c r="I11" s="114"/>
      <c r="J11" s="114"/>
      <c r="K11" s="113"/>
      <c r="L11" s="115">
        <f>L12</f>
        <v>20000</v>
      </c>
      <c r="M11" s="115">
        <f>M12</f>
        <v>20000</v>
      </c>
      <c r="N11" s="89"/>
    </row>
    <row r="12" spans="1:14" ht="24" customHeight="1">
      <c r="A12" s="112" t="s">
        <v>79</v>
      </c>
      <c r="B12" s="116"/>
      <c r="C12" s="117">
        <v>200</v>
      </c>
      <c r="D12" s="110"/>
      <c r="E12" s="111"/>
      <c r="F12" s="111"/>
      <c r="G12" s="112" t="s">
        <v>79</v>
      </c>
      <c r="H12" s="116"/>
      <c r="I12" s="117">
        <v>200</v>
      </c>
      <c r="J12" s="114"/>
      <c r="K12" s="113"/>
      <c r="L12" s="115">
        <v>20000</v>
      </c>
      <c r="M12" s="115">
        <f>L12</f>
        <v>20000</v>
      </c>
      <c r="N12" s="89"/>
    </row>
    <row r="13" spans="1:14" ht="36" customHeight="1">
      <c r="A13" s="90"/>
      <c r="B13" s="91" t="s">
        <v>69</v>
      </c>
      <c r="C13" s="91"/>
      <c r="D13" s="91"/>
      <c r="E13" s="91"/>
      <c r="F13" s="91"/>
      <c r="G13" s="92" t="s">
        <v>80</v>
      </c>
      <c r="H13" s="93" t="s">
        <v>81</v>
      </c>
      <c r="I13" s="94"/>
      <c r="J13" s="95">
        <f aca="true" t="shared" si="0" ref="J13:K15">J14</f>
        <v>908786</v>
      </c>
      <c r="K13" s="95">
        <f t="shared" si="0"/>
        <v>284499</v>
      </c>
      <c r="L13" s="96">
        <f>L14+L18</f>
        <v>612199</v>
      </c>
      <c r="M13" s="96">
        <f>M14+M18</f>
        <v>1805484</v>
      </c>
      <c r="N13" s="96">
        <f>N14+N18</f>
        <v>0</v>
      </c>
    </row>
    <row r="14" spans="1:14" ht="23.25" customHeight="1">
      <c r="A14" s="90"/>
      <c r="B14" s="97" t="s">
        <v>72</v>
      </c>
      <c r="C14" s="97"/>
      <c r="D14" s="97"/>
      <c r="E14" s="97"/>
      <c r="F14" s="97"/>
      <c r="G14" s="98" t="s">
        <v>82</v>
      </c>
      <c r="H14" s="99" t="s">
        <v>83</v>
      </c>
      <c r="I14" s="100"/>
      <c r="J14" s="101">
        <f t="shared" si="0"/>
        <v>908786</v>
      </c>
      <c r="K14" s="102">
        <f t="shared" si="0"/>
        <v>284499</v>
      </c>
      <c r="L14" s="103">
        <f>L16</f>
        <v>284499</v>
      </c>
      <c r="M14" s="103">
        <f>L14+K14+J14</f>
        <v>1477784</v>
      </c>
      <c r="N14" s="103"/>
    </row>
    <row r="15" spans="1:14" ht="36.75" customHeight="1">
      <c r="A15" s="90"/>
      <c r="B15" s="104"/>
      <c r="C15" s="104"/>
      <c r="D15" s="104"/>
      <c r="E15" s="104"/>
      <c r="F15" s="97"/>
      <c r="G15" s="105" t="s">
        <v>84</v>
      </c>
      <c r="H15" s="106" t="s">
        <v>85</v>
      </c>
      <c r="I15" s="107"/>
      <c r="J15" s="108">
        <f t="shared" si="0"/>
        <v>908786</v>
      </c>
      <c r="K15" s="108">
        <f t="shared" si="0"/>
        <v>284499</v>
      </c>
      <c r="L15" s="109">
        <f aca="true" t="shared" si="1" ref="K15:N16">L16</f>
        <v>284499</v>
      </c>
      <c r="M15" s="109">
        <f t="shared" si="1"/>
        <v>1477784</v>
      </c>
      <c r="N15" s="109">
        <f t="shared" si="1"/>
        <v>0</v>
      </c>
    </row>
    <row r="16" spans="1:14" ht="35.25" customHeight="1">
      <c r="A16" s="90"/>
      <c r="B16" s="118" t="s">
        <v>86</v>
      </c>
      <c r="C16" s="118"/>
      <c r="D16" s="118"/>
      <c r="E16" s="118"/>
      <c r="F16" s="118"/>
      <c r="G16" s="112" t="s">
        <v>87</v>
      </c>
      <c r="H16" s="119" t="s">
        <v>88</v>
      </c>
      <c r="I16" s="120"/>
      <c r="J16" s="121">
        <f>J17</f>
        <v>908786</v>
      </c>
      <c r="K16" s="122">
        <f t="shared" si="1"/>
        <v>284499</v>
      </c>
      <c r="L16" s="123">
        <f t="shared" si="1"/>
        <v>284499</v>
      </c>
      <c r="M16" s="123">
        <f t="shared" si="1"/>
        <v>1477784</v>
      </c>
      <c r="N16" s="89"/>
    </row>
    <row r="17" spans="1:14" ht="15" customHeight="1">
      <c r="A17" s="90"/>
      <c r="B17" s="124">
        <v>500</v>
      </c>
      <c r="C17" s="124"/>
      <c r="D17" s="124"/>
      <c r="E17" s="124"/>
      <c r="F17" s="124"/>
      <c r="G17" s="112" t="s">
        <v>89</v>
      </c>
      <c r="H17" s="119"/>
      <c r="I17" s="120">
        <v>300</v>
      </c>
      <c r="J17" s="121">
        <v>908786</v>
      </c>
      <c r="K17" s="125">
        <v>284499</v>
      </c>
      <c r="L17" s="123">
        <v>284499</v>
      </c>
      <c r="M17" s="123">
        <f>J17+K17+L17</f>
        <v>1477784</v>
      </c>
      <c r="N17" s="89"/>
    </row>
    <row r="18" spans="1:14" ht="39.75" customHeight="1">
      <c r="A18" s="90"/>
      <c r="B18" s="97" t="s">
        <v>72</v>
      </c>
      <c r="C18" s="97"/>
      <c r="D18" s="97"/>
      <c r="E18" s="97"/>
      <c r="F18" s="97"/>
      <c r="G18" s="98" t="s">
        <v>90</v>
      </c>
      <c r="H18" s="99" t="s">
        <v>91</v>
      </c>
      <c r="I18" s="100"/>
      <c r="J18" s="101">
        <f>J20</f>
        <v>0</v>
      </c>
      <c r="K18" s="102">
        <f>K20</f>
        <v>0</v>
      </c>
      <c r="L18" s="103">
        <f aca="true" t="shared" si="2" ref="L18:N24">L19</f>
        <v>327700</v>
      </c>
      <c r="M18" s="103">
        <f t="shared" si="2"/>
        <v>327700</v>
      </c>
      <c r="N18" s="103">
        <f t="shared" si="2"/>
        <v>0</v>
      </c>
    </row>
    <row r="19" spans="1:14" ht="47.25" customHeight="1">
      <c r="A19" s="90"/>
      <c r="B19" s="104"/>
      <c r="C19" s="104"/>
      <c r="D19" s="104"/>
      <c r="E19" s="104"/>
      <c r="F19" s="97"/>
      <c r="G19" s="105" t="s">
        <v>92</v>
      </c>
      <c r="H19" s="106" t="s">
        <v>93</v>
      </c>
      <c r="I19" s="107"/>
      <c r="J19" s="108"/>
      <c r="K19" s="126"/>
      <c r="L19" s="109">
        <f t="shared" si="2"/>
        <v>327700</v>
      </c>
      <c r="M19" s="109">
        <f t="shared" si="2"/>
        <v>327700</v>
      </c>
      <c r="N19" s="109">
        <f t="shared" si="2"/>
        <v>0</v>
      </c>
    </row>
    <row r="20" spans="1:14" ht="44.25" customHeight="1">
      <c r="A20" s="90"/>
      <c r="B20" s="104"/>
      <c r="C20" s="104"/>
      <c r="D20" s="104"/>
      <c r="E20" s="104"/>
      <c r="F20" s="97"/>
      <c r="G20" s="127" t="s">
        <v>94</v>
      </c>
      <c r="H20" s="128" t="s">
        <v>95</v>
      </c>
      <c r="I20" s="129"/>
      <c r="J20" s="130">
        <v>0</v>
      </c>
      <c r="K20" s="131"/>
      <c r="L20" s="132">
        <f t="shared" si="2"/>
        <v>327700</v>
      </c>
      <c r="M20" s="132">
        <f t="shared" si="2"/>
        <v>327700</v>
      </c>
      <c r="N20" s="89"/>
    </row>
    <row r="21" spans="1:14" ht="25.5" customHeight="1">
      <c r="A21" s="90"/>
      <c r="B21" s="133"/>
      <c r="C21" s="133"/>
      <c r="D21" s="133"/>
      <c r="E21" s="133"/>
      <c r="F21" s="134"/>
      <c r="G21" s="127" t="s">
        <v>96</v>
      </c>
      <c r="H21" s="128"/>
      <c r="I21" s="129">
        <v>400</v>
      </c>
      <c r="J21" s="130">
        <v>0</v>
      </c>
      <c r="K21" s="131">
        <v>0</v>
      </c>
      <c r="L21" s="132">
        <v>327700</v>
      </c>
      <c r="M21" s="132">
        <f>J21+K21+L21</f>
        <v>327700</v>
      </c>
      <c r="N21" s="89"/>
    </row>
    <row r="22" spans="1:14" ht="25.5" customHeight="1">
      <c r="A22" s="90"/>
      <c r="B22" s="133"/>
      <c r="C22" s="133"/>
      <c r="D22" s="133"/>
      <c r="E22" s="133"/>
      <c r="F22" s="134"/>
      <c r="G22" s="92" t="s">
        <v>97</v>
      </c>
      <c r="H22" s="93" t="s">
        <v>98</v>
      </c>
      <c r="I22" s="94"/>
      <c r="J22" s="95">
        <f>J24</f>
        <v>2380799</v>
      </c>
      <c r="K22" s="135">
        <f>K24</f>
        <v>99200</v>
      </c>
      <c r="L22" s="96">
        <f t="shared" si="2"/>
        <v>130527</v>
      </c>
      <c r="M22" s="96">
        <f t="shared" si="2"/>
        <v>2610526</v>
      </c>
      <c r="N22" s="96">
        <f t="shared" si="2"/>
        <v>0</v>
      </c>
    </row>
    <row r="23" spans="1:14" ht="25.5" customHeight="1">
      <c r="A23" s="90"/>
      <c r="B23" s="133"/>
      <c r="C23" s="133"/>
      <c r="D23" s="133"/>
      <c r="E23" s="133"/>
      <c r="F23" s="134"/>
      <c r="G23" s="98" t="s">
        <v>99</v>
      </c>
      <c r="H23" s="99" t="s">
        <v>100</v>
      </c>
      <c r="I23" s="100"/>
      <c r="J23" s="101">
        <f>J25</f>
        <v>2380799</v>
      </c>
      <c r="K23" s="102">
        <f>K25</f>
        <v>99200</v>
      </c>
      <c r="L23" s="103">
        <f t="shared" si="2"/>
        <v>130527</v>
      </c>
      <c r="M23" s="103">
        <f t="shared" si="2"/>
        <v>2610526</v>
      </c>
      <c r="N23" s="103">
        <f t="shared" si="2"/>
        <v>0</v>
      </c>
    </row>
    <row r="24" spans="1:14" ht="25.5" customHeight="1">
      <c r="A24" s="90"/>
      <c r="B24" s="133"/>
      <c r="C24" s="133"/>
      <c r="D24" s="133"/>
      <c r="E24" s="133"/>
      <c r="F24" s="134"/>
      <c r="G24" s="105" t="s">
        <v>101</v>
      </c>
      <c r="H24" s="106" t="s">
        <v>102</v>
      </c>
      <c r="I24" s="107"/>
      <c r="J24" s="108">
        <f>J25</f>
        <v>2380799</v>
      </c>
      <c r="K24" s="126">
        <f>K25</f>
        <v>99200</v>
      </c>
      <c r="L24" s="109">
        <f t="shared" si="2"/>
        <v>130527</v>
      </c>
      <c r="M24" s="109">
        <f t="shared" si="2"/>
        <v>2610526</v>
      </c>
      <c r="N24" s="109">
        <f t="shared" si="2"/>
        <v>0</v>
      </c>
    </row>
    <row r="25" spans="1:14" ht="25.5" customHeight="1">
      <c r="A25" s="90"/>
      <c r="B25" s="133"/>
      <c r="C25" s="133"/>
      <c r="D25" s="133"/>
      <c r="E25" s="133"/>
      <c r="F25" s="134"/>
      <c r="G25" s="127" t="s">
        <v>103</v>
      </c>
      <c r="H25" s="128" t="s">
        <v>104</v>
      </c>
      <c r="I25" s="129"/>
      <c r="J25" s="130">
        <f>J26</f>
        <v>2380799</v>
      </c>
      <c r="K25" s="131">
        <f>K26</f>
        <v>99200</v>
      </c>
      <c r="L25" s="132">
        <f>L26</f>
        <v>130527</v>
      </c>
      <c r="M25" s="132">
        <f>M26</f>
        <v>2610526</v>
      </c>
      <c r="N25" s="89">
        <f>N26</f>
        <v>0</v>
      </c>
    </row>
    <row r="26" spans="1:14" ht="25.5" customHeight="1">
      <c r="A26" s="90"/>
      <c r="B26" s="133"/>
      <c r="C26" s="133"/>
      <c r="D26" s="133"/>
      <c r="E26" s="133"/>
      <c r="F26" s="134"/>
      <c r="G26" s="112" t="s">
        <v>79</v>
      </c>
      <c r="H26" s="116"/>
      <c r="I26" s="117">
        <v>200</v>
      </c>
      <c r="J26" s="130">
        <v>2380799</v>
      </c>
      <c r="K26" s="131">
        <v>99200</v>
      </c>
      <c r="L26" s="132">
        <v>130527</v>
      </c>
      <c r="M26" s="132">
        <f>J26+K26+L26</f>
        <v>2610526</v>
      </c>
      <c r="N26" s="89">
        <v>0</v>
      </c>
    </row>
    <row r="27" spans="1:16" s="69" customFormat="1" ht="38.25" customHeight="1">
      <c r="A27" s="136"/>
      <c r="B27" s="137" t="s">
        <v>105</v>
      </c>
      <c r="C27" s="137"/>
      <c r="D27" s="137"/>
      <c r="E27" s="137"/>
      <c r="F27" s="137"/>
      <c r="G27" s="138" t="s">
        <v>106</v>
      </c>
      <c r="H27" s="139" t="s">
        <v>107</v>
      </c>
      <c r="I27" s="140"/>
      <c r="J27" s="141">
        <f>J28</f>
        <v>0</v>
      </c>
      <c r="K27" s="141">
        <f>K28</f>
        <v>0</v>
      </c>
      <c r="L27" s="96">
        <f>L28+L32+L36+L40</f>
        <v>57000</v>
      </c>
      <c r="M27" s="96">
        <f>M28+M32+M36+M40</f>
        <v>57000</v>
      </c>
      <c r="N27" s="96">
        <f>N28+N32+N36+N40</f>
        <v>0</v>
      </c>
      <c r="O27" s="73"/>
      <c r="P27" s="73"/>
    </row>
    <row r="28" spans="1:14" ht="39" customHeight="1">
      <c r="A28" s="90"/>
      <c r="B28" s="133"/>
      <c r="C28" s="133"/>
      <c r="D28" s="133"/>
      <c r="E28" s="133"/>
      <c r="F28" s="134"/>
      <c r="G28" s="98" t="s">
        <v>108</v>
      </c>
      <c r="H28" s="99" t="s">
        <v>109</v>
      </c>
      <c r="I28" s="100"/>
      <c r="J28" s="100"/>
      <c r="K28" s="100"/>
      <c r="L28" s="103">
        <f aca="true" t="shared" si="3" ref="L28:N30">L29</f>
        <v>1000</v>
      </c>
      <c r="M28" s="103">
        <f t="shared" si="3"/>
        <v>1000</v>
      </c>
      <c r="N28" s="103">
        <f t="shared" si="3"/>
        <v>0</v>
      </c>
    </row>
    <row r="29" spans="1:14" ht="45.75" customHeight="1">
      <c r="A29" s="90"/>
      <c r="B29" s="133"/>
      <c r="C29" s="133"/>
      <c r="D29" s="133"/>
      <c r="E29" s="133"/>
      <c r="F29" s="134"/>
      <c r="G29" s="105" t="s">
        <v>110</v>
      </c>
      <c r="H29" s="106" t="s">
        <v>111</v>
      </c>
      <c r="I29" s="107"/>
      <c r="J29" s="108"/>
      <c r="K29" s="126"/>
      <c r="L29" s="109">
        <f t="shared" si="3"/>
        <v>1000</v>
      </c>
      <c r="M29" s="109">
        <f t="shared" si="3"/>
        <v>1000</v>
      </c>
      <c r="N29" s="109">
        <f t="shared" si="3"/>
        <v>0</v>
      </c>
    </row>
    <row r="30" spans="1:14" ht="36.75" customHeight="1">
      <c r="A30" s="90"/>
      <c r="B30" s="133"/>
      <c r="C30" s="133"/>
      <c r="D30" s="133"/>
      <c r="E30" s="133"/>
      <c r="F30" s="134"/>
      <c r="G30" s="127" t="s">
        <v>112</v>
      </c>
      <c r="H30" s="128" t="s">
        <v>113</v>
      </c>
      <c r="I30" s="129"/>
      <c r="J30" s="130"/>
      <c r="K30" s="131"/>
      <c r="L30" s="132">
        <f t="shared" si="3"/>
        <v>1000</v>
      </c>
      <c r="M30" s="132">
        <f t="shared" si="3"/>
        <v>1000</v>
      </c>
      <c r="N30" s="89"/>
    </row>
    <row r="31" spans="1:14" ht="22.5" customHeight="1">
      <c r="A31" s="90"/>
      <c r="B31" s="133"/>
      <c r="C31" s="133"/>
      <c r="D31" s="133"/>
      <c r="E31" s="133"/>
      <c r="F31" s="134"/>
      <c r="G31" s="112" t="s">
        <v>79</v>
      </c>
      <c r="H31" s="116"/>
      <c r="I31" s="117">
        <v>200</v>
      </c>
      <c r="J31" s="130"/>
      <c r="K31" s="131"/>
      <c r="L31" s="132">
        <v>1000</v>
      </c>
      <c r="M31" s="132">
        <f>J31+K31+L31</f>
        <v>1000</v>
      </c>
      <c r="N31" s="89"/>
    </row>
    <row r="32" spans="1:14" ht="36.75" customHeight="1">
      <c r="A32" s="90"/>
      <c r="B32" s="133"/>
      <c r="C32" s="133"/>
      <c r="D32" s="133"/>
      <c r="E32" s="133"/>
      <c r="F32" s="134"/>
      <c r="G32" s="98" t="s">
        <v>114</v>
      </c>
      <c r="H32" s="99" t="s">
        <v>115</v>
      </c>
      <c r="I32" s="100"/>
      <c r="J32" s="100"/>
      <c r="K32" s="100"/>
      <c r="L32" s="103">
        <f aca="true" t="shared" si="4" ref="L32:N33">L33</f>
        <v>36000</v>
      </c>
      <c r="M32" s="103">
        <f t="shared" si="4"/>
        <v>36000</v>
      </c>
      <c r="N32" s="103">
        <f t="shared" si="4"/>
        <v>0</v>
      </c>
    </row>
    <row r="33" spans="1:14" ht="45.75" customHeight="1">
      <c r="A33" s="90"/>
      <c r="B33" s="133"/>
      <c r="C33" s="133"/>
      <c r="D33" s="133"/>
      <c r="E33" s="133"/>
      <c r="F33" s="134"/>
      <c r="G33" s="105" t="s">
        <v>116</v>
      </c>
      <c r="H33" s="106" t="s">
        <v>117</v>
      </c>
      <c r="I33" s="107"/>
      <c r="J33" s="108"/>
      <c r="K33" s="126"/>
      <c r="L33" s="109">
        <f t="shared" si="4"/>
        <v>36000</v>
      </c>
      <c r="M33" s="109">
        <f t="shared" si="4"/>
        <v>36000</v>
      </c>
      <c r="N33" s="109">
        <f t="shared" si="4"/>
        <v>0</v>
      </c>
    </row>
    <row r="34" spans="1:14" ht="45.75" customHeight="1">
      <c r="A34" s="90"/>
      <c r="B34" s="133"/>
      <c r="C34" s="133"/>
      <c r="D34" s="133"/>
      <c r="E34" s="133"/>
      <c r="F34" s="134"/>
      <c r="G34" s="127" t="s">
        <v>118</v>
      </c>
      <c r="H34" s="128" t="s">
        <v>119</v>
      </c>
      <c r="I34" s="129"/>
      <c r="J34" s="130"/>
      <c r="K34" s="131"/>
      <c r="L34" s="132">
        <f>L35</f>
        <v>36000</v>
      </c>
      <c r="M34" s="132">
        <f>L34</f>
        <v>36000</v>
      </c>
      <c r="N34" s="89"/>
    </row>
    <row r="35" spans="1:14" ht="22.5" customHeight="1">
      <c r="A35" s="90"/>
      <c r="B35" s="133"/>
      <c r="C35" s="133"/>
      <c r="D35" s="133"/>
      <c r="E35" s="133"/>
      <c r="F35" s="134"/>
      <c r="G35" s="112" t="s">
        <v>79</v>
      </c>
      <c r="H35" s="116"/>
      <c r="I35" s="117">
        <v>200</v>
      </c>
      <c r="J35" s="130"/>
      <c r="K35" s="131"/>
      <c r="L35" s="132">
        <v>36000</v>
      </c>
      <c r="M35" s="132">
        <f>L35</f>
        <v>36000</v>
      </c>
      <c r="N35" s="89"/>
    </row>
    <row r="36" spans="1:14" ht="46.5" customHeight="1">
      <c r="A36" s="90"/>
      <c r="B36" s="133"/>
      <c r="C36" s="133"/>
      <c r="D36" s="133"/>
      <c r="E36" s="133"/>
      <c r="F36" s="134"/>
      <c r="G36" s="98" t="s">
        <v>120</v>
      </c>
      <c r="H36" s="99" t="s">
        <v>121</v>
      </c>
      <c r="I36" s="100"/>
      <c r="J36" s="100"/>
      <c r="K36" s="100"/>
      <c r="L36" s="103">
        <f aca="true" t="shared" si="5" ref="L36:N38">L37</f>
        <v>10000</v>
      </c>
      <c r="M36" s="103">
        <f t="shared" si="5"/>
        <v>10000</v>
      </c>
      <c r="N36" s="103">
        <f t="shared" si="5"/>
        <v>0</v>
      </c>
    </row>
    <row r="37" spans="1:14" ht="45.75" customHeight="1">
      <c r="A37" s="90"/>
      <c r="B37" s="133"/>
      <c r="C37" s="133"/>
      <c r="D37" s="133"/>
      <c r="E37" s="133"/>
      <c r="F37" s="134"/>
      <c r="G37" s="105" t="s">
        <v>122</v>
      </c>
      <c r="H37" s="106" t="s">
        <v>123</v>
      </c>
      <c r="I37" s="107"/>
      <c r="J37" s="108"/>
      <c r="K37" s="126"/>
      <c r="L37" s="109">
        <f t="shared" si="5"/>
        <v>10000</v>
      </c>
      <c r="M37" s="109">
        <f t="shared" si="5"/>
        <v>10000</v>
      </c>
      <c r="N37" s="109">
        <f t="shared" si="5"/>
        <v>0</v>
      </c>
    </row>
    <row r="38" spans="1:14" ht="53.25" customHeight="1">
      <c r="A38" s="90"/>
      <c r="B38" s="133"/>
      <c r="C38" s="133"/>
      <c r="D38" s="133"/>
      <c r="E38" s="133"/>
      <c r="F38" s="134"/>
      <c r="G38" s="127" t="s">
        <v>124</v>
      </c>
      <c r="H38" s="128" t="s">
        <v>125</v>
      </c>
      <c r="I38" s="129"/>
      <c r="J38" s="130"/>
      <c r="K38" s="131"/>
      <c r="L38" s="132">
        <f t="shared" si="5"/>
        <v>10000</v>
      </c>
      <c r="M38" s="132">
        <f t="shared" si="5"/>
        <v>10000</v>
      </c>
      <c r="N38" s="89"/>
    </row>
    <row r="39" spans="1:14" ht="22.5" customHeight="1">
      <c r="A39" s="90"/>
      <c r="B39" s="133"/>
      <c r="C39" s="133"/>
      <c r="D39" s="133"/>
      <c r="E39" s="133"/>
      <c r="F39" s="134"/>
      <c r="G39" s="112" t="s">
        <v>79</v>
      </c>
      <c r="H39" s="116"/>
      <c r="I39" s="117">
        <v>200</v>
      </c>
      <c r="J39" s="130"/>
      <c r="K39" s="131"/>
      <c r="L39" s="132">
        <v>10000</v>
      </c>
      <c r="M39" s="132">
        <f>J39+K39+L39</f>
        <v>10000</v>
      </c>
      <c r="N39" s="89"/>
    </row>
    <row r="40" spans="1:14" ht="39.75" customHeight="1">
      <c r="A40" s="90"/>
      <c r="B40" s="133"/>
      <c r="C40" s="133"/>
      <c r="D40" s="133"/>
      <c r="E40" s="133"/>
      <c r="F40" s="134"/>
      <c r="G40" s="98" t="s">
        <v>126</v>
      </c>
      <c r="H40" s="99" t="s">
        <v>127</v>
      </c>
      <c r="I40" s="100"/>
      <c r="J40" s="100"/>
      <c r="K40" s="100"/>
      <c r="L40" s="103">
        <f aca="true" t="shared" si="6" ref="L40:N42">L41</f>
        <v>10000</v>
      </c>
      <c r="M40" s="103">
        <f t="shared" si="6"/>
        <v>10000</v>
      </c>
      <c r="N40" s="103">
        <f t="shared" si="6"/>
        <v>0</v>
      </c>
    </row>
    <row r="41" spans="1:14" ht="47.25" customHeight="1">
      <c r="A41" s="90"/>
      <c r="B41" s="133"/>
      <c r="C41" s="133"/>
      <c r="D41" s="133"/>
      <c r="E41" s="133"/>
      <c r="F41" s="134"/>
      <c r="G41" s="105" t="s">
        <v>128</v>
      </c>
      <c r="H41" s="106" t="s">
        <v>129</v>
      </c>
      <c r="I41" s="107"/>
      <c r="J41" s="107"/>
      <c r="K41" s="107"/>
      <c r="L41" s="109">
        <f t="shared" si="6"/>
        <v>10000</v>
      </c>
      <c r="M41" s="109">
        <f t="shared" si="6"/>
        <v>10000</v>
      </c>
      <c r="N41" s="109">
        <f t="shared" si="6"/>
        <v>0</v>
      </c>
    </row>
    <row r="42" spans="1:14" ht="42.75" customHeight="1">
      <c r="A42" s="90"/>
      <c r="B42" s="133"/>
      <c r="C42" s="133"/>
      <c r="D42" s="133"/>
      <c r="E42" s="133"/>
      <c r="F42" s="134"/>
      <c r="G42" s="127" t="s">
        <v>130</v>
      </c>
      <c r="H42" s="128" t="s">
        <v>131</v>
      </c>
      <c r="I42" s="129"/>
      <c r="J42" s="130"/>
      <c r="K42" s="131"/>
      <c r="L42" s="132">
        <f t="shared" si="6"/>
        <v>10000</v>
      </c>
      <c r="M42" s="132">
        <f t="shared" si="6"/>
        <v>10000</v>
      </c>
      <c r="N42" s="89"/>
    </row>
    <row r="43" spans="1:14" ht="22.5" customHeight="1">
      <c r="A43" s="90"/>
      <c r="B43" s="133"/>
      <c r="C43" s="133"/>
      <c r="D43" s="133"/>
      <c r="E43" s="133"/>
      <c r="F43" s="134"/>
      <c r="G43" s="112" t="s">
        <v>79</v>
      </c>
      <c r="H43" s="116"/>
      <c r="I43" s="117">
        <v>200</v>
      </c>
      <c r="J43" s="130"/>
      <c r="K43" s="131"/>
      <c r="L43" s="132">
        <v>10000</v>
      </c>
      <c r="M43" s="132">
        <f>J43+K43+L43</f>
        <v>10000</v>
      </c>
      <c r="N43" s="89"/>
    </row>
    <row r="44" spans="1:14" ht="22.5" customHeight="1">
      <c r="A44" s="90"/>
      <c r="B44" s="133"/>
      <c r="C44" s="133"/>
      <c r="D44" s="133"/>
      <c r="E44" s="133"/>
      <c r="F44" s="134"/>
      <c r="G44" s="92" t="s">
        <v>132</v>
      </c>
      <c r="H44" s="142" t="s">
        <v>133</v>
      </c>
      <c r="I44" s="143"/>
      <c r="J44" s="144"/>
      <c r="K44" s="145"/>
      <c r="L44" s="146">
        <f aca="true" t="shared" si="7" ref="L44:N47">L45</f>
        <v>150000</v>
      </c>
      <c r="M44" s="146">
        <f t="shared" si="7"/>
        <v>150000</v>
      </c>
      <c r="N44" s="146">
        <f t="shared" si="7"/>
        <v>0</v>
      </c>
    </row>
    <row r="45" spans="1:14" ht="54" customHeight="1">
      <c r="A45" s="90"/>
      <c r="B45" s="133"/>
      <c r="C45" s="133"/>
      <c r="D45" s="133"/>
      <c r="E45" s="133"/>
      <c r="F45" s="134"/>
      <c r="G45" s="98" t="s">
        <v>134</v>
      </c>
      <c r="H45" s="99" t="s">
        <v>135</v>
      </c>
      <c r="I45" s="100"/>
      <c r="J45" s="101"/>
      <c r="K45" s="102"/>
      <c r="L45" s="103">
        <f t="shared" si="7"/>
        <v>150000</v>
      </c>
      <c r="M45" s="103">
        <f t="shared" si="7"/>
        <v>150000</v>
      </c>
      <c r="N45" s="103">
        <f t="shared" si="7"/>
        <v>0</v>
      </c>
    </row>
    <row r="46" spans="1:14" ht="27" customHeight="1">
      <c r="A46" s="90"/>
      <c r="B46" s="133"/>
      <c r="C46" s="133"/>
      <c r="D46" s="133"/>
      <c r="E46" s="133"/>
      <c r="F46" s="134"/>
      <c r="G46" s="105" t="s">
        <v>136</v>
      </c>
      <c r="H46" s="106" t="s">
        <v>137</v>
      </c>
      <c r="I46" s="107"/>
      <c r="J46" s="108"/>
      <c r="K46" s="126"/>
      <c r="L46" s="109">
        <f t="shared" si="7"/>
        <v>150000</v>
      </c>
      <c r="M46" s="109">
        <f t="shared" si="7"/>
        <v>150000</v>
      </c>
      <c r="N46" s="109">
        <f t="shared" si="7"/>
        <v>0</v>
      </c>
    </row>
    <row r="47" spans="1:14" ht="46.5" customHeight="1">
      <c r="A47" s="90"/>
      <c r="B47" s="133"/>
      <c r="C47" s="133"/>
      <c r="D47" s="133"/>
      <c r="E47" s="133"/>
      <c r="F47" s="134"/>
      <c r="G47" s="112" t="s">
        <v>138</v>
      </c>
      <c r="H47" s="128" t="s">
        <v>139</v>
      </c>
      <c r="I47" s="129"/>
      <c r="J47" s="130"/>
      <c r="K47" s="131"/>
      <c r="L47" s="132">
        <f t="shared" si="7"/>
        <v>150000</v>
      </c>
      <c r="M47" s="132">
        <f t="shared" si="7"/>
        <v>150000</v>
      </c>
      <c r="N47" s="89"/>
    </row>
    <row r="48" spans="1:14" ht="27" customHeight="1">
      <c r="A48" s="90"/>
      <c r="B48" s="133"/>
      <c r="C48" s="133"/>
      <c r="D48" s="133"/>
      <c r="E48" s="133"/>
      <c r="F48" s="134"/>
      <c r="G48" s="112" t="s">
        <v>79</v>
      </c>
      <c r="H48" s="116"/>
      <c r="I48" s="117">
        <v>200</v>
      </c>
      <c r="J48" s="130"/>
      <c r="K48" s="131"/>
      <c r="L48" s="132">
        <v>150000</v>
      </c>
      <c r="M48" s="132">
        <f>L48</f>
        <v>150000</v>
      </c>
      <c r="N48" s="89"/>
    </row>
    <row r="49" spans="1:14" ht="27" customHeight="1">
      <c r="A49" s="90"/>
      <c r="B49" s="147"/>
      <c r="C49" s="147"/>
      <c r="D49" s="147"/>
      <c r="E49" s="147"/>
      <c r="F49" s="148"/>
      <c r="G49" s="92" t="s">
        <v>140</v>
      </c>
      <c r="H49" s="93" t="s">
        <v>141</v>
      </c>
      <c r="I49" s="94"/>
      <c r="J49" s="95">
        <f>J50</f>
        <v>0</v>
      </c>
      <c r="K49" s="95">
        <f>K50</f>
        <v>0</v>
      </c>
      <c r="L49" s="96">
        <f>L50</f>
        <v>50000</v>
      </c>
      <c r="M49" s="96">
        <f>K49+L49</f>
        <v>50000</v>
      </c>
      <c r="N49" s="96"/>
    </row>
    <row r="50" spans="1:14" ht="24" customHeight="1">
      <c r="A50" s="90"/>
      <c r="B50" s="147"/>
      <c r="C50" s="147"/>
      <c r="D50" s="147"/>
      <c r="E50" s="147"/>
      <c r="F50" s="148"/>
      <c r="G50" s="98" t="s">
        <v>142</v>
      </c>
      <c r="H50" s="99" t="s">
        <v>143</v>
      </c>
      <c r="I50" s="100"/>
      <c r="J50" s="101">
        <f aca="true" t="shared" si="8" ref="J50:L51">J51</f>
        <v>0</v>
      </c>
      <c r="K50" s="101">
        <f t="shared" si="8"/>
        <v>0</v>
      </c>
      <c r="L50" s="103">
        <f t="shared" si="8"/>
        <v>50000</v>
      </c>
      <c r="M50" s="103">
        <f>K50+L50</f>
        <v>50000</v>
      </c>
      <c r="N50" s="103"/>
    </row>
    <row r="51" spans="1:14" ht="27" customHeight="1">
      <c r="A51" s="90"/>
      <c r="B51" s="147"/>
      <c r="C51" s="147"/>
      <c r="D51" s="147"/>
      <c r="E51" s="147"/>
      <c r="F51" s="148"/>
      <c r="G51" s="105" t="s">
        <v>144</v>
      </c>
      <c r="H51" s="106" t="s">
        <v>145</v>
      </c>
      <c r="I51" s="107"/>
      <c r="J51" s="108">
        <f t="shared" si="8"/>
        <v>0</v>
      </c>
      <c r="K51" s="108">
        <f>K52</f>
        <v>0</v>
      </c>
      <c r="L51" s="109">
        <f t="shared" si="8"/>
        <v>50000</v>
      </c>
      <c r="M51" s="109">
        <f>K51+L51</f>
        <v>50000</v>
      </c>
      <c r="N51" s="109"/>
    </row>
    <row r="52" spans="1:14" ht="24" customHeight="1">
      <c r="A52" s="90"/>
      <c r="B52" s="147"/>
      <c r="C52" s="147"/>
      <c r="D52" s="147"/>
      <c r="E52" s="147"/>
      <c r="F52" s="148"/>
      <c r="G52" s="112" t="s">
        <v>146</v>
      </c>
      <c r="H52" s="119" t="s">
        <v>147</v>
      </c>
      <c r="I52" s="120"/>
      <c r="J52" s="121">
        <f>J53+J55</f>
        <v>0</v>
      </c>
      <c r="K52" s="121">
        <f>K53+K55</f>
        <v>0</v>
      </c>
      <c r="L52" s="123">
        <f>L53</f>
        <v>50000</v>
      </c>
      <c r="M52" s="123">
        <f>M53</f>
        <v>50000</v>
      </c>
      <c r="N52" s="89"/>
    </row>
    <row r="53" spans="1:14" ht="25.5" customHeight="1">
      <c r="A53" s="90"/>
      <c r="B53" s="149" t="s">
        <v>148</v>
      </c>
      <c r="C53" s="149"/>
      <c r="D53" s="149"/>
      <c r="E53" s="149"/>
      <c r="F53" s="149"/>
      <c r="G53" s="112" t="s">
        <v>79</v>
      </c>
      <c r="H53" s="116"/>
      <c r="I53" s="117">
        <v>200</v>
      </c>
      <c r="J53" s="121">
        <v>0</v>
      </c>
      <c r="K53" s="122">
        <v>0</v>
      </c>
      <c r="L53" s="123">
        <v>50000</v>
      </c>
      <c r="M53" s="123">
        <f>L53</f>
        <v>50000</v>
      </c>
      <c r="N53" s="89"/>
    </row>
    <row r="54" spans="1:14" ht="25.5" customHeight="1">
      <c r="A54" s="90"/>
      <c r="B54" s="91"/>
      <c r="C54" s="150"/>
      <c r="D54" s="150"/>
      <c r="E54" s="150"/>
      <c r="F54" s="150"/>
      <c r="G54" s="92" t="s">
        <v>149</v>
      </c>
      <c r="H54" s="93" t="s">
        <v>150</v>
      </c>
      <c r="I54" s="94"/>
      <c r="J54" s="95">
        <f>J55</f>
        <v>0</v>
      </c>
      <c r="K54" s="95">
        <f>K55+K59+K100</f>
        <v>1280443</v>
      </c>
      <c r="L54" s="96">
        <f>L55+L59+L100</f>
        <v>26570140.509999998</v>
      </c>
      <c r="M54" s="96">
        <f>M55+M59+M100</f>
        <v>27850583.509999998</v>
      </c>
      <c r="N54" s="96">
        <f>N55+N59+N100</f>
        <v>1280443</v>
      </c>
    </row>
    <row r="55" spans="1:14" ht="36.75" customHeight="1">
      <c r="A55" s="90"/>
      <c r="B55" s="97" t="s">
        <v>151</v>
      </c>
      <c r="C55" s="97"/>
      <c r="D55" s="97"/>
      <c r="E55" s="97"/>
      <c r="F55" s="97"/>
      <c r="G55" s="98" t="s">
        <v>152</v>
      </c>
      <c r="H55" s="99" t="s">
        <v>153</v>
      </c>
      <c r="I55" s="100"/>
      <c r="J55" s="101">
        <f>J57</f>
        <v>0</v>
      </c>
      <c r="K55" s="101">
        <f>K57</f>
        <v>0</v>
      </c>
      <c r="L55" s="103">
        <f>L57</f>
        <v>40000</v>
      </c>
      <c r="M55" s="103">
        <f>M57</f>
        <v>40000</v>
      </c>
      <c r="N55" s="103">
        <f>N57</f>
        <v>20000</v>
      </c>
    </row>
    <row r="56" spans="1:16" s="69" customFormat="1" ht="18" customHeight="1">
      <c r="A56" s="136"/>
      <c r="B56" s="104"/>
      <c r="C56" s="104"/>
      <c r="D56" s="104"/>
      <c r="E56" s="104"/>
      <c r="F56" s="97"/>
      <c r="G56" s="105" t="s">
        <v>154</v>
      </c>
      <c r="H56" s="106" t="s">
        <v>155</v>
      </c>
      <c r="I56" s="107"/>
      <c r="J56" s="108">
        <f aca="true" t="shared" si="9" ref="J56:N57">J57</f>
        <v>0</v>
      </c>
      <c r="K56" s="108">
        <f t="shared" si="9"/>
        <v>0</v>
      </c>
      <c r="L56" s="109">
        <f t="shared" si="9"/>
        <v>40000</v>
      </c>
      <c r="M56" s="109">
        <f t="shared" si="9"/>
        <v>40000</v>
      </c>
      <c r="N56" s="109">
        <f t="shared" si="9"/>
        <v>20000</v>
      </c>
      <c r="O56" s="73"/>
      <c r="P56" s="73"/>
    </row>
    <row r="57" spans="1:14" ht="32.25" customHeight="1">
      <c r="A57" s="90"/>
      <c r="B57" s="118" t="s">
        <v>156</v>
      </c>
      <c r="C57" s="118"/>
      <c r="D57" s="118"/>
      <c r="E57" s="118"/>
      <c r="F57" s="118"/>
      <c r="G57" s="112" t="s">
        <v>157</v>
      </c>
      <c r="H57" s="119" t="s">
        <v>158</v>
      </c>
      <c r="I57" s="120"/>
      <c r="J57" s="121">
        <f t="shared" si="9"/>
        <v>0</v>
      </c>
      <c r="K57" s="122">
        <f t="shared" si="9"/>
        <v>0</v>
      </c>
      <c r="L57" s="123">
        <f t="shared" si="9"/>
        <v>40000</v>
      </c>
      <c r="M57" s="123">
        <f t="shared" si="9"/>
        <v>40000</v>
      </c>
      <c r="N57" s="89">
        <f>N58</f>
        <v>20000</v>
      </c>
    </row>
    <row r="58" spans="1:14" ht="24" customHeight="1">
      <c r="A58" s="90"/>
      <c r="B58" s="118">
        <v>200</v>
      </c>
      <c r="C58" s="118"/>
      <c r="D58" s="118"/>
      <c r="E58" s="118"/>
      <c r="F58" s="118"/>
      <c r="G58" s="112" t="s">
        <v>79</v>
      </c>
      <c r="H58" s="119"/>
      <c r="I58" s="120">
        <v>200</v>
      </c>
      <c r="J58" s="121">
        <v>0</v>
      </c>
      <c r="K58" s="125">
        <v>0</v>
      </c>
      <c r="L58" s="123">
        <v>40000</v>
      </c>
      <c r="M58" s="123">
        <f>L58+K58</f>
        <v>40000</v>
      </c>
      <c r="N58" s="89">
        <v>20000</v>
      </c>
    </row>
    <row r="59" spans="1:14" ht="24" customHeight="1">
      <c r="A59" s="90"/>
      <c r="B59" s="134" t="s">
        <v>159</v>
      </c>
      <c r="C59" s="134"/>
      <c r="D59" s="134"/>
      <c r="E59" s="134"/>
      <c r="F59" s="134"/>
      <c r="G59" s="98" t="s">
        <v>160</v>
      </c>
      <c r="H59" s="99" t="s">
        <v>161</v>
      </c>
      <c r="I59" s="100"/>
      <c r="J59" s="101">
        <f>J60+J65+J69+J73+J80+J85</f>
        <v>0</v>
      </c>
      <c r="K59" s="101">
        <f>K60+K65+K69+K73+K80+K85+K92+K95</f>
        <v>1280443</v>
      </c>
      <c r="L59" s="103">
        <f>L60+L65+L69+L73+L80+L85+L92+L95</f>
        <v>26208031.189999998</v>
      </c>
      <c r="M59" s="103">
        <f>M60+M65+M69+M73+M80+M85+M92+M95</f>
        <v>27488474.189999998</v>
      </c>
      <c r="N59" s="103">
        <f>N60+N65+N69+N73+N80+N85+N92+N95</f>
        <v>1223943</v>
      </c>
    </row>
    <row r="60" spans="1:14" ht="21.75" customHeight="1">
      <c r="A60" s="90"/>
      <c r="B60" s="133"/>
      <c r="C60" s="133"/>
      <c r="D60" s="133"/>
      <c r="E60" s="133"/>
      <c r="F60" s="134"/>
      <c r="G60" s="105" t="s">
        <v>162</v>
      </c>
      <c r="H60" s="106" t="s">
        <v>163</v>
      </c>
      <c r="I60" s="107"/>
      <c r="J60" s="108">
        <f>J61+J63</f>
        <v>0</v>
      </c>
      <c r="K60" s="108">
        <f>K61+K63</f>
        <v>0</v>
      </c>
      <c r="L60" s="108">
        <f>L61+L63</f>
        <v>1106103.5899999999</v>
      </c>
      <c r="M60" s="108">
        <f>M61+M63</f>
        <v>1106103.5899999999</v>
      </c>
      <c r="N60" s="109">
        <f>N61+N63</f>
        <v>0</v>
      </c>
    </row>
    <row r="61" spans="1:14" ht="33.75" customHeight="1">
      <c r="A61" s="90"/>
      <c r="B61" s="133"/>
      <c r="C61" s="133"/>
      <c r="D61" s="133"/>
      <c r="E61" s="133"/>
      <c r="F61" s="134"/>
      <c r="G61" s="151" t="s">
        <v>164</v>
      </c>
      <c r="H61" s="128" t="s">
        <v>165</v>
      </c>
      <c r="I61" s="117"/>
      <c r="J61" s="152">
        <f>J62</f>
        <v>0</v>
      </c>
      <c r="K61" s="152">
        <f>K62</f>
        <v>0</v>
      </c>
      <c r="L61" s="153">
        <f>L62</f>
        <v>1005030.59</v>
      </c>
      <c r="M61" s="153">
        <f>M62</f>
        <v>1005030.59</v>
      </c>
      <c r="N61" s="89">
        <f>N62</f>
        <v>0</v>
      </c>
    </row>
    <row r="62" spans="1:14" ht="21" customHeight="1">
      <c r="A62" s="90"/>
      <c r="B62" s="133"/>
      <c r="C62" s="133"/>
      <c r="D62" s="133"/>
      <c r="E62" s="133"/>
      <c r="F62" s="134"/>
      <c r="G62" s="112" t="s">
        <v>79</v>
      </c>
      <c r="H62" s="128"/>
      <c r="I62" s="117">
        <v>200</v>
      </c>
      <c r="J62" s="152">
        <v>0</v>
      </c>
      <c r="K62" s="152">
        <v>0</v>
      </c>
      <c r="L62" s="132">
        <v>1005030.59</v>
      </c>
      <c r="M62" s="132">
        <f>L62</f>
        <v>1005030.59</v>
      </c>
      <c r="N62" s="89"/>
    </row>
    <row r="63" spans="1:16" s="157" customFormat="1" ht="30">
      <c r="A63" s="154"/>
      <c r="B63" s="97" t="s">
        <v>166</v>
      </c>
      <c r="C63" s="97"/>
      <c r="D63" s="97"/>
      <c r="E63" s="97"/>
      <c r="F63" s="97"/>
      <c r="G63" s="127" t="s">
        <v>167</v>
      </c>
      <c r="H63" s="128" t="s">
        <v>168</v>
      </c>
      <c r="I63" s="129"/>
      <c r="J63" s="130">
        <f>J64</f>
        <v>0</v>
      </c>
      <c r="K63" s="130">
        <f>K64</f>
        <v>0</v>
      </c>
      <c r="L63" s="132">
        <f>L64</f>
        <v>101073</v>
      </c>
      <c r="M63" s="132">
        <f>M64</f>
        <v>101073</v>
      </c>
      <c r="N63" s="155">
        <f>N64</f>
        <v>0</v>
      </c>
      <c r="O63" s="156"/>
      <c r="P63" s="156"/>
    </row>
    <row r="64" spans="1:14" ht="20.25">
      <c r="A64" s="90"/>
      <c r="B64" s="124">
        <v>200</v>
      </c>
      <c r="C64" s="124"/>
      <c r="D64" s="124"/>
      <c r="E64" s="124"/>
      <c r="F64" s="124"/>
      <c r="G64" s="112" t="s">
        <v>79</v>
      </c>
      <c r="H64" s="119"/>
      <c r="I64" s="120">
        <v>200</v>
      </c>
      <c r="J64" s="121">
        <v>0</v>
      </c>
      <c r="K64" s="122">
        <v>0</v>
      </c>
      <c r="L64" s="158">
        <v>101073</v>
      </c>
      <c r="M64" s="123">
        <f>L64+K64</f>
        <v>101073</v>
      </c>
      <c r="N64" s="89"/>
    </row>
    <row r="65" spans="1:16" s="157" customFormat="1" ht="30">
      <c r="A65" s="154"/>
      <c r="B65" s="104"/>
      <c r="C65" s="104"/>
      <c r="D65" s="104"/>
      <c r="E65" s="104"/>
      <c r="F65" s="97"/>
      <c r="G65" s="105" t="s">
        <v>169</v>
      </c>
      <c r="H65" s="106" t="s">
        <v>170</v>
      </c>
      <c r="I65" s="107"/>
      <c r="J65" s="108">
        <f aca="true" t="shared" si="10" ref="J65:N66">J66</f>
        <v>0</v>
      </c>
      <c r="K65" s="108">
        <f t="shared" si="10"/>
        <v>0</v>
      </c>
      <c r="L65" s="109">
        <f t="shared" si="10"/>
        <v>999498.5700000001</v>
      </c>
      <c r="M65" s="109">
        <f t="shared" si="10"/>
        <v>999498.5700000001</v>
      </c>
      <c r="N65" s="109">
        <f t="shared" si="10"/>
        <v>0</v>
      </c>
      <c r="O65" s="156"/>
      <c r="P65" s="156"/>
    </row>
    <row r="66" spans="1:14" ht="15">
      <c r="A66" s="90"/>
      <c r="B66" s="159"/>
      <c r="C66" s="159"/>
      <c r="D66" s="159"/>
      <c r="E66" s="159"/>
      <c r="F66" s="118"/>
      <c r="G66" s="112" t="s">
        <v>171</v>
      </c>
      <c r="H66" s="119" t="s">
        <v>172</v>
      </c>
      <c r="I66" s="120"/>
      <c r="J66" s="121">
        <f t="shared" si="10"/>
        <v>0</v>
      </c>
      <c r="K66" s="121">
        <f t="shared" si="10"/>
        <v>0</v>
      </c>
      <c r="L66" s="121">
        <f>L67+L68</f>
        <v>999498.5700000001</v>
      </c>
      <c r="M66" s="121">
        <f>M67+M68</f>
        <v>999498.5700000001</v>
      </c>
      <c r="N66" s="89">
        <f>N67+N68</f>
        <v>0</v>
      </c>
    </row>
    <row r="67" spans="1:14" ht="20.25">
      <c r="A67" s="90"/>
      <c r="B67" s="159"/>
      <c r="C67" s="159"/>
      <c r="D67" s="159"/>
      <c r="E67" s="159"/>
      <c r="F67" s="118"/>
      <c r="G67" s="112" t="s">
        <v>79</v>
      </c>
      <c r="H67" s="119"/>
      <c r="I67" s="120">
        <v>200</v>
      </c>
      <c r="J67" s="121">
        <v>0</v>
      </c>
      <c r="K67" s="122">
        <v>0</v>
      </c>
      <c r="L67" s="123">
        <v>608069.01</v>
      </c>
      <c r="M67" s="123">
        <f>J67+K67+L67</f>
        <v>608069.01</v>
      </c>
      <c r="N67" s="89">
        <v>108570.44</v>
      </c>
    </row>
    <row r="68" spans="1:14" ht="15">
      <c r="A68" s="90"/>
      <c r="B68" s="159"/>
      <c r="C68" s="159"/>
      <c r="D68" s="159"/>
      <c r="E68" s="159"/>
      <c r="F68" s="118"/>
      <c r="G68" s="112" t="s">
        <v>173</v>
      </c>
      <c r="H68" s="119"/>
      <c r="I68" s="120">
        <v>800</v>
      </c>
      <c r="J68" s="121"/>
      <c r="K68" s="122"/>
      <c r="L68" s="123">
        <v>391429.56</v>
      </c>
      <c r="M68" s="123">
        <f>L68</f>
        <v>391429.56</v>
      </c>
      <c r="N68" s="89">
        <v>-108570.44</v>
      </c>
    </row>
    <row r="69" spans="1:16" s="161" customFormat="1" ht="15">
      <c r="A69" s="160"/>
      <c r="B69" s="104"/>
      <c r="C69" s="104"/>
      <c r="D69" s="104"/>
      <c r="E69" s="104"/>
      <c r="F69" s="97"/>
      <c r="G69" s="105" t="s">
        <v>174</v>
      </c>
      <c r="H69" s="106" t="s">
        <v>175</v>
      </c>
      <c r="I69" s="107"/>
      <c r="J69" s="108">
        <f aca="true" t="shared" si="11" ref="J69:N70">J70</f>
        <v>0</v>
      </c>
      <c r="K69" s="108">
        <f t="shared" si="11"/>
        <v>0</v>
      </c>
      <c r="L69" s="109">
        <f t="shared" si="11"/>
        <v>3062453.93</v>
      </c>
      <c r="M69" s="109">
        <f t="shared" si="11"/>
        <v>3062453.93</v>
      </c>
      <c r="N69" s="109">
        <f t="shared" si="11"/>
        <v>669000</v>
      </c>
      <c r="O69" s="156"/>
      <c r="P69" s="156"/>
    </row>
    <row r="70" spans="1:14" ht="15">
      <c r="A70" s="90"/>
      <c r="B70" s="159"/>
      <c r="C70" s="159"/>
      <c r="D70" s="159"/>
      <c r="E70" s="159"/>
      <c r="F70" s="118"/>
      <c r="G70" s="112" t="s">
        <v>176</v>
      </c>
      <c r="H70" s="119" t="s">
        <v>177</v>
      </c>
      <c r="I70" s="120"/>
      <c r="J70" s="121">
        <f t="shared" si="11"/>
        <v>0</v>
      </c>
      <c r="K70" s="121">
        <f t="shared" si="11"/>
        <v>0</v>
      </c>
      <c r="L70" s="123">
        <f>L71+L72</f>
        <v>3062453.93</v>
      </c>
      <c r="M70" s="123">
        <f>M71+M72</f>
        <v>3062453.93</v>
      </c>
      <c r="N70" s="89">
        <f>N71+N72</f>
        <v>669000</v>
      </c>
    </row>
    <row r="71" spans="1:15" ht="20.25">
      <c r="A71" s="90"/>
      <c r="B71" s="159"/>
      <c r="C71" s="159"/>
      <c r="D71" s="159"/>
      <c r="E71" s="159"/>
      <c r="F71" s="118"/>
      <c r="G71" s="112" t="s">
        <v>79</v>
      </c>
      <c r="H71" s="119"/>
      <c r="I71" s="120">
        <v>200</v>
      </c>
      <c r="J71" s="121">
        <v>0</v>
      </c>
      <c r="K71" s="122">
        <v>0</v>
      </c>
      <c r="L71" s="123">
        <v>3062381.45</v>
      </c>
      <c r="M71" s="123">
        <f>L71+K71</f>
        <v>3062381.45</v>
      </c>
      <c r="N71" s="89">
        <f>85000+584000</f>
        <v>669000</v>
      </c>
      <c r="O71" s="73" t="s">
        <v>178</v>
      </c>
    </row>
    <row r="72" spans="1:14" ht="15">
      <c r="A72" s="90"/>
      <c r="B72" s="159"/>
      <c r="C72" s="159"/>
      <c r="D72" s="159"/>
      <c r="E72" s="159"/>
      <c r="F72" s="118"/>
      <c r="G72" s="112" t="s">
        <v>173</v>
      </c>
      <c r="H72" s="119"/>
      <c r="I72" s="120">
        <v>800</v>
      </c>
      <c r="J72" s="121"/>
      <c r="K72" s="122"/>
      <c r="L72" s="123">
        <v>72.48</v>
      </c>
      <c r="M72" s="123">
        <v>72.48</v>
      </c>
      <c r="N72" s="89"/>
    </row>
    <row r="73" spans="1:14" ht="15">
      <c r="A73" s="90"/>
      <c r="B73" s="159"/>
      <c r="C73" s="159"/>
      <c r="D73" s="159"/>
      <c r="E73" s="159"/>
      <c r="F73" s="118"/>
      <c r="G73" s="105" t="s">
        <v>179</v>
      </c>
      <c r="H73" s="106" t="s">
        <v>180</v>
      </c>
      <c r="I73" s="107"/>
      <c r="J73" s="108">
        <f>J74</f>
        <v>0</v>
      </c>
      <c r="K73" s="108">
        <f>K74+K76+K78</f>
        <v>615443</v>
      </c>
      <c r="L73" s="109">
        <f>L74+L76+L78</f>
        <v>5613279.48</v>
      </c>
      <c r="M73" s="109">
        <f>M74+M76+M78</f>
        <v>6228722.48</v>
      </c>
      <c r="N73" s="109">
        <f>N74+N76+N78</f>
        <v>-184900</v>
      </c>
    </row>
    <row r="74" spans="1:14" ht="15">
      <c r="A74" s="90"/>
      <c r="B74" s="159"/>
      <c r="C74" s="159"/>
      <c r="D74" s="159"/>
      <c r="E74" s="159"/>
      <c r="F74" s="118"/>
      <c r="G74" s="112" t="s">
        <v>181</v>
      </c>
      <c r="H74" s="119" t="s">
        <v>182</v>
      </c>
      <c r="I74" s="120"/>
      <c r="J74" s="121">
        <f>J75</f>
        <v>0</v>
      </c>
      <c r="K74" s="121">
        <f>K75</f>
        <v>0</v>
      </c>
      <c r="L74" s="123">
        <f>L75</f>
        <v>5580887.48</v>
      </c>
      <c r="M74" s="123">
        <f>L74+K74</f>
        <v>5580887.48</v>
      </c>
      <c r="N74" s="89">
        <f>N75</f>
        <v>-832735</v>
      </c>
    </row>
    <row r="75" spans="1:14" ht="20.25">
      <c r="A75" s="90"/>
      <c r="B75" s="159"/>
      <c r="C75" s="159"/>
      <c r="D75" s="159"/>
      <c r="E75" s="159"/>
      <c r="F75" s="118"/>
      <c r="G75" s="112" t="s">
        <v>79</v>
      </c>
      <c r="H75" s="119"/>
      <c r="I75" s="120">
        <v>200</v>
      </c>
      <c r="J75" s="121">
        <v>0</v>
      </c>
      <c r="K75" s="122">
        <v>0</v>
      </c>
      <c r="L75" s="123">
        <v>5580887.48</v>
      </c>
      <c r="M75" s="123">
        <f>L75+K75</f>
        <v>5580887.48</v>
      </c>
      <c r="N75" s="89">
        <v>-832735</v>
      </c>
    </row>
    <row r="76" spans="1:14" ht="27" customHeight="1">
      <c r="A76" s="90"/>
      <c r="B76" s="159"/>
      <c r="C76" s="159"/>
      <c r="D76" s="159"/>
      <c r="E76" s="159"/>
      <c r="F76" s="118"/>
      <c r="G76" s="112" t="s">
        <v>183</v>
      </c>
      <c r="H76" s="119" t="s">
        <v>184</v>
      </c>
      <c r="I76" s="120"/>
      <c r="J76" s="121"/>
      <c r="K76" s="122">
        <f>K77</f>
        <v>615443</v>
      </c>
      <c r="L76" s="123"/>
      <c r="M76" s="123">
        <f>M77</f>
        <v>615443</v>
      </c>
      <c r="N76" s="89">
        <f>N77</f>
        <v>615443</v>
      </c>
    </row>
    <row r="77" spans="1:14" ht="25.5" customHeight="1">
      <c r="A77" s="90"/>
      <c r="B77" s="159"/>
      <c r="C77" s="159"/>
      <c r="D77" s="159"/>
      <c r="E77" s="159"/>
      <c r="F77" s="118"/>
      <c r="G77" s="112" t="s">
        <v>79</v>
      </c>
      <c r="H77" s="119"/>
      <c r="I77" s="120">
        <v>200</v>
      </c>
      <c r="J77" s="121"/>
      <c r="K77" s="122">
        <v>615443</v>
      </c>
      <c r="L77" s="123"/>
      <c r="M77" s="123">
        <f>K77</f>
        <v>615443</v>
      </c>
      <c r="N77" s="89">
        <f>M77</f>
        <v>615443</v>
      </c>
    </row>
    <row r="78" spans="1:14" ht="28.5" customHeight="1">
      <c r="A78" s="90"/>
      <c r="B78" s="159"/>
      <c r="C78" s="159"/>
      <c r="D78" s="159"/>
      <c r="E78" s="159"/>
      <c r="F78" s="118"/>
      <c r="G78" s="112" t="s">
        <v>185</v>
      </c>
      <c r="H78" s="119" t="s">
        <v>186</v>
      </c>
      <c r="I78" s="120"/>
      <c r="J78" s="121"/>
      <c r="K78" s="122"/>
      <c r="L78" s="123">
        <f>L79</f>
        <v>32392</v>
      </c>
      <c r="M78" s="123">
        <f>M79</f>
        <v>32392</v>
      </c>
      <c r="N78" s="89">
        <f>N79</f>
        <v>32392</v>
      </c>
    </row>
    <row r="79" spans="1:14" ht="25.5" customHeight="1">
      <c r="A79" s="90"/>
      <c r="B79" s="159"/>
      <c r="C79" s="159"/>
      <c r="D79" s="159"/>
      <c r="E79" s="159"/>
      <c r="F79" s="118"/>
      <c r="G79" s="112" t="s">
        <v>79</v>
      </c>
      <c r="H79" s="119"/>
      <c r="I79" s="120">
        <v>200</v>
      </c>
      <c r="J79" s="121"/>
      <c r="K79" s="122"/>
      <c r="L79" s="123">
        <v>32392</v>
      </c>
      <c r="M79" s="123">
        <f>L79</f>
        <v>32392</v>
      </c>
      <c r="N79" s="89">
        <v>32392</v>
      </c>
    </row>
    <row r="80" spans="1:14" ht="20.25">
      <c r="A80" s="90"/>
      <c r="B80" s="159"/>
      <c r="C80" s="159"/>
      <c r="D80" s="159"/>
      <c r="E80" s="159"/>
      <c r="F80" s="118"/>
      <c r="G80" s="105" t="s">
        <v>187</v>
      </c>
      <c r="H80" s="106" t="s">
        <v>188</v>
      </c>
      <c r="I80" s="107"/>
      <c r="J80" s="108">
        <f>J81</f>
        <v>0</v>
      </c>
      <c r="K80" s="108">
        <f>K81</f>
        <v>0</v>
      </c>
      <c r="L80" s="109">
        <f>L82+L83+L84</f>
        <v>11291644.899999999</v>
      </c>
      <c r="M80" s="109">
        <f>M81</f>
        <v>11291644.899999999</v>
      </c>
      <c r="N80" s="109">
        <f>N81</f>
        <v>0</v>
      </c>
    </row>
    <row r="81" spans="1:14" ht="20.25">
      <c r="A81" s="90"/>
      <c r="B81" s="159"/>
      <c r="C81" s="159"/>
      <c r="D81" s="159"/>
      <c r="E81" s="159"/>
      <c r="F81" s="118"/>
      <c r="G81" s="112" t="s">
        <v>189</v>
      </c>
      <c r="H81" s="119" t="s">
        <v>190</v>
      </c>
      <c r="I81" s="120"/>
      <c r="J81" s="121">
        <f>J82+J83+J84</f>
        <v>0</v>
      </c>
      <c r="K81" s="121">
        <f>K82+K83+K84</f>
        <v>0</v>
      </c>
      <c r="L81" s="123">
        <f>L82+L83+L84</f>
        <v>11291644.899999999</v>
      </c>
      <c r="M81" s="123">
        <f>M82+M83+M84</f>
        <v>11291644.899999999</v>
      </c>
      <c r="N81" s="89">
        <f>N82+N83</f>
        <v>0</v>
      </c>
    </row>
    <row r="82" spans="1:14" ht="42.75" customHeight="1">
      <c r="A82" s="90"/>
      <c r="B82" s="159"/>
      <c r="C82" s="159"/>
      <c r="D82" s="159"/>
      <c r="E82" s="159"/>
      <c r="F82" s="118"/>
      <c r="G82" s="112" t="s">
        <v>191</v>
      </c>
      <c r="H82" s="119"/>
      <c r="I82" s="120">
        <v>100</v>
      </c>
      <c r="J82" s="121">
        <v>0</v>
      </c>
      <c r="K82" s="122">
        <v>0</v>
      </c>
      <c r="L82" s="123">
        <v>9163699.53</v>
      </c>
      <c r="M82" s="123">
        <f>L82+K82</f>
        <v>9163699.53</v>
      </c>
      <c r="N82" s="89"/>
    </row>
    <row r="83" spans="1:14" ht="20.25">
      <c r="A83" s="90"/>
      <c r="B83" s="159"/>
      <c r="C83" s="159"/>
      <c r="D83" s="159"/>
      <c r="E83" s="159"/>
      <c r="F83" s="118"/>
      <c r="G83" s="112" t="s">
        <v>79</v>
      </c>
      <c r="H83" s="119"/>
      <c r="I83" s="120">
        <v>200</v>
      </c>
      <c r="J83" s="121">
        <v>0</v>
      </c>
      <c r="K83" s="122">
        <v>0</v>
      </c>
      <c r="L83" s="123">
        <v>2026618.37</v>
      </c>
      <c r="M83" s="123">
        <f>L83+K83</f>
        <v>2026618.37</v>
      </c>
      <c r="N83" s="89"/>
    </row>
    <row r="84" spans="1:14" ht="15">
      <c r="A84" s="90"/>
      <c r="B84" s="159"/>
      <c r="C84" s="159"/>
      <c r="D84" s="159"/>
      <c r="E84" s="159"/>
      <c r="F84" s="118"/>
      <c r="G84" s="112" t="s">
        <v>173</v>
      </c>
      <c r="H84" s="119"/>
      <c r="I84" s="120">
        <v>800</v>
      </c>
      <c r="J84" s="121">
        <v>0</v>
      </c>
      <c r="K84" s="122">
        <v>0</v>
      </c>
      <c r="L84" s="123">
        <v>101327</v>
      </c>
      <c r="M84" s="123">
        <f>L84+K84</f>
        <v>101327</v>
      </c>
      <c r="N84" s="89"/>
    </row>
    <row r="85" spans="1:16" s="157" customFormat="1" ht="26.25" customHeight="1">
      <c r="A85" s="154"/>
      <c r="B85" s="104"/>
      <c r="C85" s="104"/>
      <c r="D85" s="104"/>
      <c r="E85" s="104"/>
      <c r="F85" s="97"/>
      <c r="G85" s="105" t="s">
        <v>192</v>
      </c>
      <c r="H85" s="106" t="s">
        <v>193</v>
      </c>
      <c r="I85" s="107"/>
      <c r="J85" s="108">
        <f>J89</f>
        <v>0</v>
      </c>
      <c r="K85" s="108">
        <f>K89</f>
        <v>0</v>
      </c>
      <c r="L85" s="109">
        <f>L86+L89</f>
        <v>1236837.43</v>
      </c>
      <c r="M85" s="109">
        <f>M86+M89</f>
        <v>1236837.43</v>
      </c>
      <c r="N85" s="109">
        <f>N86+N89</f>
        <v>3000</v>
      </c>
      <c r="O85" s="156"/>
      <c r="P85" s="156"/>
    </row>
    <row r="86" spans="1:16" s="157" customFormat="1" ht="30" customHeight="1">
      <c r="A86" s="154"/>
      <c r="B86" s="104"/>
      <c r="C86" s="104"/>
      <c r="D86" s="104"/>
      <c r="E86" s="104"/>
      <c r="F86" s="97"/>
      <c r="G86" s="127" t="s">
        <v>194</v>
      </c>
      <c r="H86" s="128" t="s">
        <v>195</v>
      </c>
      <c r="I86" s="129"/>
      <c r="J86" s="130"/>
      <c r="K86" s="130"/>
      <c r="L86" s="123">
        <f>L87+L88</f>
        <v>200000</v>
      </c>
      <c r="M86" s="123">
        <f>M87+M88</f>
        <v>200000</v>
      </c>
      <c r="N86" s="155"/>
      <c r="O86" s="156"/>
      <c r="P86" s="156"/>
    </row>
    <row r="87" spans="1:16" s="157" customFormat="1" ht="24" customHeight="1">
      <c r="A87" s="154"/>
      <c r="B87" s="104"/>
      <c r="C87" s="104"/>
      <c r="D87" s="104"/>
      <c r="E87" s="104"/>
      <c r="F87" s="97"/>
      <c r="G87" s="112" t="s">
        <v>79</v>
      </c>
      <c r="H87" s="119"/>
      <c r="I87" s="120">
        <v>200</v>
      </c>
      <c r="J87" s="130"/>
      <c r="K87" s="130"/>
      <c r="L87" s="123">
        <v>105000</v>
      </c>
      <c r="M87" s="123">
        <v>105000</v>
      </c>
      <c r="N87" s="155"/>
      <c r="O87" s="156"/>
      <c r="P87" s="156"/>
    </row>
    <row r="88" spans="1:16" s="157" customFormat="1" ht="24" customHeight="1">
      <c r="A88" s="154"/>
      <c r="B88" s="104"/>
      <c r="C88" s="104"/>
      <c r="D88" s="104"/>
      <c r="E88" s="104"/>
      <c r="F88" s="97"/>
      <c r="G88" s="112" t="s">
        <v>196</v>
      </c>
      <c r="H88" s="119"/>
      <c r="I88" s="120">
        <v>400</v>
      </c>
      <c r="J88" s="130"/>
      <c r="K88" s="130"/>
      <c r="L88" s="123">
        <v>95000</v>
      </c>
      <c r="M88" s="123">
        <f>L88</f>
        <v>95000</v>
      </c>
      <c r="N88" s="155"/>
      <c r="O88" s="156"/>
      <c r="P88" s="156"/>
    </row>
    <row r="89" spans="1:14" ht="20.25">
      <c r="A89" s="90"/>
      <c r="B89" s="159"/>
      <c r="C89" s="159"/>
      <c r="D89" s="159"/>
      <c r="E89" s="159"/>
      <c r="F89" s="118"/>
      <c r="G89" s="112" t="s">
        <v>197</v>
      </c>
      <c r="H89" s="119" t="s">
        <v>198</v>
      </c>
      <c r="I89" s="120"/>
      <c r="J89" s="121">
        <f>J90</f>
        <v>0</v>
      </c>
      <c r="K89" s="121">
        <f>K90</f>
        <v>0</v>
      </c>
      <c r="L89" s="123">
        <f>L90+L91</f>
        <v>1036837.4299999999</v>
      </c>
      <c r="M89" s="123">
        <f>M90+M91</f>
        <v>1036837.4299999999</v>
      </c>
      <c r="N89" s="89">
        <f>N90+N91</f>
        <v>3000</v>
      </c>
    </row>
    <row r="90" spans="1:14" ht="20.25">
      <c r="A90" s="90"/>
      <c r="B90" s="159"/>
      <c r="C90" s="159"/>
      <c r="D90" s="159"/>
      <c r="E90" s="159"/>
      <c r="F90" s="118"/>
      <c r="G90" s="112" t="s">
        <v>79</v>
      </c>
      <c r="H90" s="119"/>
      <c r="I90" s="120">
        <v>200</v>
      </c>
      <c r="J90" s="121">
        <v>0</v>
      </c>
      <c r="K90" s="122">
        <v>0</v>
      </c>
      <c r="L90" s="123">
        <v>381838.43</v>
      </c>
      <c r="M90" s="123">
        <f>L90</f>
        <v>381838.43</v>
      </c>
      <c r="N90" s="89"/>
    </row>
    <row r="91" spans="1:14" ht="15">
      <c r="A91" s="90"/>
      <c r="B91" s="147"/>
      <c r="C91" s="147"/>
      <c r="D91" s="147"/>
      <c r="E91" s="147"/>
      <c r="F91" s="148"/>
      <c r="G91" s="112" t="s">
        <v>173</v>
      </c>
      <c r="H91" s="119"/>
      <c r="I91" s="120">
        <v>800</v>
      </c>
      <c r="J91" s="121"/>
      <c r="K91" s="122"/>
      <c r="L91" s="123">
        <v>654999</v>
      </c>
      <c r="M91" s="123">
        <f>L91</f>
        <v>654999</v>
      </c>
      <c r="N91" s="89">
        <v>3000</v>
      </c>
    </row>
    <row r="92" spans="1:14" ht="19.5" customHeight="1">
      <c r="A92" s="90"/>
      <c r="B92" s="147"/>
      <c r="C92" s="147"/>
      <c r="D92" s="147"/>
      <c r="E92" s="147"/>
      <c r="F92" s="148"/>
      <c r="G92" s="105" t="s">
        <v>199</v>
      </c>
      <c r="H92" s="106" t="s">
        <v>200</v>
      </c>
      <c r="I92" s="107"/>
      <c r="J92" s="108">
        <f>J96</f>
        <v>0</v>
      </c>
      <c r="K92" s="108"/>
      <c r="L92" s="108">
        <f aca="true" t="shared" si="12" ref="L92:N93">L93</f>
        <v>2826370.29</v>
      </c>
      <c r="M92" s="108">
        <f t="shared" si="12"/>
        <v>2826370.29</v>
      </c>
      <c r="N92" s="108">
        <f t="shared" si="12"/>
        <v>0</v>
      </c>
    </row>
    <row r="93" spans="1:14" ht="28.5" customHeight="1">
      <c r="A93" s="90"/>
      <c r="B93" s="147"/>
      <c r="C93" s="147"/>
      <c r="D93" s="147"/>
      <c r="E93" s="147"/>
      <c r="F93" s="148"/>
      <c r="G93" s="112" t="s">
        <v>201</v>
      </c>
      <c r="H93" s="119" t="s">
        <v>202</v>
      </c>
      <c r="I93" s="120"/>
      <c r="J93" s="121"/>
      <c r="K93" s="122"/>
      <c r="L93" s="123">
        <f t="shared" si="12"/>
        <v>2826370.29</v>
      </c>
      <c r="M93" s="123">
        <f t="shared" si="12"/>
        <v>2826370.29</v>
      </c>
      <c r="N93" s="89">
        <f t="shared" si="12"/>
        <v>0</v>
      </c>
    </row>
    <row r="94" spans="1:14" ht="15">
      <c r="A94" s="90"/>
      <c r="B94" s="147"/>
      <c r="C94" s="147"/>
      <c r="D94" s="147"/>
      <c r="E94" s="147"/>
      <c r="F94" s="148"/>
      <c r="G94" s="112" t="s">
        <v>203</v>
      </c>
      <c r="H94" s="119"/>
      <c r="I94" s="120">
        <v>500</v>
      </c>
      <c r="J94" s="121"/>
      <c r="K94" s="122"/>
      <c r="L94" s="123">
        <v>2826370.29</v>
      </c>
      <c r="M94" s="123">
        <f>L94</f>
        <v>2826370.29</v>
      </c>
      <c r="N94" s="89"/>
    </row>
    <row r="95" spans="1:14" ht="15">
      <c r="A95" s="90"/>
      <c r="B95" s="147"/>
      <c r="C95" s="147"/>
      <c r="D95" s="147"/>
      <c r="E95" s="147"/>
      <c r="F95" s="148"/>
      <c r="G95" s="105" t="s">
        <v>204</v>
      </c>
      <c r="H95" s="106" t="s">
        <v>205</v>
      </c>
      <c r="I95" s="107"/>
      <c r="J95" s="107"/>
      <c r="K95" s="109">
        <f>K96</f>
        <v>665000</v>
      </c>
      <c r="L95" s="109">
        <f>L98</f>
        <v>71843</v>
      </c>
      <c r="M95" s="109">
        <f>M96+M98</f>
        <v>736843</v>
      </c>
      <c r="N95" s="109">
        <f>N96+N98</f>
        <v>736843</v>
      </c>
    </row>
    <row r="96" spans="1:14" ht="36.75" customHeight="1">
      <c r="A96" s="90"/>
      <c r="B96" s="147"/>
      <c r="C96" s="147"/>
      <c r="D96" s="147"/>
      <c r="E96" s="147"/>
      <c r="F96" s="148"/>
      <c r="G96" s="112" t="s">
        <v>206</v>
      </c>
      <c r="H96" s="119" t="s">
        <v>207</v>
      </c>
      <c r="I96" s="120"/>
      <c r="J96" s="121"/>
      <c r="K96" s="122">
        <f>K97</f>
        <v>665000</v>
      </c>
      <c r="L96" s="123"/>
      <c r="M96" s="123">
        <f>M97</f>
        <v>665000</v>
      </c>
      <c r="N96" s="89">
        <f>N97</f>
        <v>665000</v>
      </c>
    </row>
    <row r="97" spans="1:14" ht="20.25">
      <c r="A97" s="90"/>
      <c r="B97" s="147"/>
      <c r="C97" s="147"/>
      <c r="D97" s="147"/>
      <c r="E97" s="147"/>
      <c r="F97" s="148"/>
      <c r="G97" s="112" t="s">
        <v>79</v>
      </c>
      <c r="H97" s="119"/>
      <c r="I97" s="120">
        <v>200</v>
      </c>
      <c r="J97" s="121"/>
      <c r="K97" s="122">
        <v>665000</v>
      </c>
      <c r="L97" s="123"/>
      <c r="M97" s="123">
        <f>K97+L97</f>
        <v>665000</v>
      </c>
      <c r="N97" s="89">
        <v>665000</v>
      </c>
    </row>
    <row r="98" spans="1:14" ht="40.5">
      <c r="A98" s="90"/>
      <c r="B98" s="147"/>
      <c r="C98" s="147"/>
      <c r="D98" s="147"/>
      <c r="E98" s="147"/>
      <c r="F98" s="148"/>
      <c r="G98" s="112" t="s">
        <v>208</v>
      </c>
      <c r="H98" s="119" t="s">
        <v>209</v>
      </c>
      <c r="I98" s="120"/>
      <c r="J98" s="121"/>
      <c r="K98" s="122"/>
      <c r="L98" s="123">
        <f>L99</f>
        <v>71843</v>
      </c>
      <c r="M98" s="123">
        <f>L98</f>
        <v>71843</v>
      </c>
      <c r="N98" s="89">
        <f>N99</f>
        <v>71843</v>
      </c>
    </row>
    <row r="99" spans="1:14" ht="20.25">
      <c r="A99" s="90"/>
      <c r="B99" s="147"/>
      <c r="C99" s="147"/>
      <c r="D99" s="147"/>
      <c r="E99" s="147"/>
      <c r="F99" s="148"/>
      <c r="G99" s="112" t="s">
        <v>79</v>
      </c>
      <c r="H99" s="119"/>
      <c r="I99" s="120">
        <v>200</v>
      </c>
      <c r="J99" s="121"/>
      <c r="K99" s="122"/>
      <c r="L99" s="123">
        <v>71843</v>
      </c>
      <c r="M99" s="123">
        <f>L99</f>
        <v>71843</v>
      </c>
      <c r="N99" s="89">
        <v>71843</v>
      </c>
    </row>
    <row r="100" spans="1:14" ht="29.25" customHeight="1">
      <c r="A100" s="90"/>
      <c r="B100" s="147"/>
      <c r="C100" s="147"/>
      <c r="D100" s="147"/>
      <c r="E100" s="147"/>
      <c r="F100" s="148"/>
      <c r="G100" s="98" t="s">
        <v>210</v>
      </c>
      <c r="H100" s="98" t="s">
        <v>211</v>
      </c>
      <c r="I100" s="98"/>
      <c r="J100" s="98"/>
      <c r="K100" s="98"/>
      <c r="L100" s="162">
        <f aca="true" t="shared" si="13" ref="L100:N102">L101</f>
        <v>322109.32</v>
      </c>
      <c r="M100" s="162">
        <f t="shared" si="13"/>
        <v>322109.32</v>
      </c>
      <c r="N100" s="162">
        <f t="shared" si="13"/>
        <v>36500</v>
      </c>
    </row>
    <row r="101" spans="1:14" ht="31.5" customHeight="1">
      <c r="A101" s="90"/>
      <c r="B101" s="147"/>
      <c r="C101" s="147"/>
      <c r="D101" s="147"/>
      <c r="E101" s="147"/>
      <c r="F101" s="148"/>
      <c r="G101" s="163" t="s">
        <v>212</v>
      </c>
      <c r="H101" s="164" t="s">
        <v>213</v>
      </c>
      <c r="I101" s="165"/>
      <c r="J101" s="166"/>
      <c r="K101" s="167"/>
      <c r="L101" s="168">
        <f t="shared" si="13"/>
        <v>322109.32</v>
      </c>
      <c r="M101" s="168">
        <f t="shared" si="13"/>
        <v>322109.32</v>
      </c>
      <c r="N101" s="168">
        <f t="shared" si="13"/>
        <v>36500</v>
      </c>
    </row>
    <row r="102" spans="1:14" ht="26.25" customHeight="1">
      <c r="A102" s="90"/>
      <c r="B102" s="147"/>
      <c r="C102" s="147"/>
      <c r="D102" s="147"/>
      <c r="E102" s="147"/>
      <c r="F102" s="148"/>
      <c r="G102" s="169" t="s">
        <v>214</v>
      </c>
      <c r="H102" s="119" t="s">
        <v>215</v>
      </c>
      <c r="I102" s="120"/>
      <c r="J102" s="121"/>
      <c r="K102" s="122"/>
      <c r="L102" s="123">
        <f t="shared" si="13"/>
        <v>322109.32</v>
      </c>
      <c r="M102" s="123">
        <f t="shared" si="13"/>
        <v>322109.32</v>
      </c>
      <c r="N102" s="89">
        <f>N103</f>
        <v>36500</v>
      </c>
    </row>
    <row r="103" spans="1:14" ht="24" customHeight="1">
      <c r="A103" s="90"/>
      <c r="B103" s="147"/>
      <c r="C103" s="147"/>
      <c r="D103" s="147"/>
      <c r="E103" s="147"/>
      <c r="F103" s="148"/>
      <c r="G103" s="112" t="s">
        <v>79</v>
      </c>
      <c r="H103" s="119"/>
      <c r="I103" s="120">
        <v>200</v>
      </c>
      <c r="J103" s="121"/>
      <c r="K103" s="122"/>
      <c r="L103" s="123">
        <v>322109.32</v>
      </c>
      <c r="M103" s="123">
        <f>L103</f>
        <v>322109.32</v>
      </c>
      <c r="N103" s="89">
        <v>36500</v>
      </c>
    </row>
    <row r="104" spans="1:14" ht="26.25" customHeight="1">
      <c r="A104" s="90"/>
      <c r="B104" s="91" t="s">
        <v>216</v>
      </c>
      <c r="C104" s="91"/>
      <c r="D104" s="91"/>
      <c r="E104" s="91"/>
      <c r="F104" s="91"/>
      <c r="G104" s="92" t="s">
        <v>217</v>
      </c>
      <c r="H104" s="93" t="s">
        <v>218</v>
      </c>
      <c r="I104" s="94"/>
      <c r="J104" s="95">
        <f aca="true" t="shared" si="14" ref="J104:L107">J105</f>
        <v>0</v>
      </c>
      <c r="K104" s="95">
        <f t="shared" si="14"/>
        <v>4268780</v>
      </c>
      <c r="L104" s="96">
        <f t="shared" si="14"/>
        <v>8263673.75</v>
      </c>
      <c r="M104" s="96">
        <f>K104+L104</f>
        <v>12532453.75</v>
      </c>
      <c r="N104" s="96">
        <f>N105</f>
        <v>0</v>
      </c>
    </row>
    <row r="105" spans="1:14" ht="55.5" customHeight="1">
      <c r="A105" s="90"/>
      <c r="B105" s="97" t="s">
        <v>219</v>
      </c>
      <c r="C105" s="97"/>
      <c r="D105" s="97"/>
      <c r="E105" s="97"/>
      <c r="F105" s="97"/>
      <c r="G105" s="98" t="s">
        <v>220</v>
      </c>
      <c r="H105" s="99" t="s">
        <v>221</v>
      </c>
      <c r="I105" s="100"/>
      <c r="J105" s="101">
        <f t="shared" si="14"/>
        <v>0</v>
      </c>
      <c r="K105" s="101">
        <f t="shared" si="14"/>
        <v>4268780</v>
      </c>
      <c r="L105" s="103">
        <f t="shared" si="14"/>
        <v>8263673.75</v>
      </c>
      <c r="M105" s="103">
        <f>M106</f>
        <v>12532453.75</v>
      </c>
      <c r="N105" s="103">
        <f>N106</f>
        <v>0</v>
      </c>
    </row>
    <row r="106" spans="1:14" ht="41.25" customHeight="1">
      <c r="A106" s="90"/>
      <c r="B106" s="133"/>
      <c r="C106" s="133"/>
      <c r="D106" s="133"/>
      <c r="E106" s="133"/>
      <c r="F106" s="134"/>
      <c r="G106" s="170" t="s">
        <v>222</v>
      </c>
      <c r="H106" s="171" t="s">
        <v>223</v>
      </c>
      <c r="I106" s="172"/>
      <c r="J106" s="173">
        <f t="shared" si="14"/>
        <v>0</v>
      </c>
      <c r="K106" s="173">
        <f>K113+K107</f>
        <v>4268780</v>
      </c>
      <c r="L106" s="174">
        <f>L107+L109+L111</f>
        <v>8263673.75</v>
      </c>
      <c r="M106" s="174">
        <f>M107+M109+M111+M113</f>
        <v>12532453.75</v>
      </c>
      <c r="N106" s="174">
        <f>N107+N109+N111+N113</f>
        <v>0</v>
      </c>
    </row>
    <row r="107" spans="1:14" ht="40.5">
      <c r="A107" s="90"/>
      <c r="B107" s="148" t="s">
        <v>224</v>
      </c>
      <c r="C107" s="148"/>
      <c r="D107" s="148"/>
      <c r="E107" s="148"/>
      <c r="F107" s="148"/>
      <c r="G107" s="112" t="s">
        <v>225</v>
      </c>
      <c r="H107" s="119" t="s">
        <v>226</v>
      </c>
      <c r="I107" s="120"/>
      <c r="J107" s="121">
        <f t="shared" si="14"/>
        <v>0</v>
      </c>
      <c r="K107" s="121">
        <f t="shared" si="14"/>
        <v>0</v>
      </c>
      <c r="L107" s="123">
        <f>L108</f>
        <v>6418876.55</v>
      </c>
      <c r="M107" s="123">
        <f>J107+K107+L107</f>
        <v>6418876.55</v>
      </c>
      <c r="N107" s="89">
        <f>N108</f>
        <v>0</v>
      </c>
    </row>
    <row r="108" spans="1:14" ht="24" customHeight="1">
      <c r="A108" s="90"/>
      <c r="B108" s="147"/>
      <c r="C108" s="147"/>
      <c r="D108" s="147"/>
      <c r="E108" s="147"/>
      <c r="F108" s="148"/>
      <c r="G108" s="112" t="s">
        <v>79</v>
      </c>
      <c r="H108" s="119"/>
      <c r="I108" s="120">
        <v>200</v>
      </c>
      <c r="J108" s="121">
        <v>0</v>
      </c>
      <c r="K108" s="122">
        <v>0</v>
      </c>
      <c r="L108" s="158">
        <v>6418876.55</v>
      </c>
      <c r="M108" s="123">
        <f>L108+K108</f>
        <v>6418876.55</v>
      </c>
      <c r="N108" s="89"/>
    </row>
    <row r="109" spans="1:14" ht="24" customHeight="1">
      <c r="A109" s="90"/>
      <c r="B109" s="147"/>
      <c r="C109" s="147"/>
      <c r="D109" s="147"/>
      <c r="E109" s="147"/>
      <c r="F109" s="148"/>
      <c r="G109" s="112" t="s">
        <v>227</v>
      </c>
      <c r="H109" s="119" t="s">
        <v>228</v>
      </c>
      <c r="I109" s="120"/>
      <c r="J109" s="121"/>
      <c r="K109" s="122"/>
      <c r="L109" s="158">
        <f>L110</f>
        <v>1622983.2</v>
      </c>
      <c r="M109" s="123">
        <f>M110</f>
        <v>1622983.2</v>
      </c>
      <c r="N109" s="89"/>
    </row>
    <row r="110" spans="1:14" ht="24" customHeight="1">
      <c r="A110" s="90"/>
      <c r="B110" s="147"/>
      <c r="C110" s="147"/>
      <c r="D110" s="147"/>
      <c r="E110" s="147"/>
      <c r="F110" s="148"/>
      <c r="G110" s="112" t="s">
        <v>79</v>
      </c>
      <c r="H110" s="119"/>
      <c r="I110" s="120">
        <v>200</v>
      </c>
      <c r="J110" s="121"/>
      <c r="K110" s="122"/>
      <c r="L110" s="158">
        <v>1622983.2</v>
      </c>
      <c r="M110" s="123">
        <v>1622983.2</v>
      </c>
      <c r="N110" s="89"/>
    </row>
    <row r="111" spans="1:14" ht="24" customHeight="1">
      <c r="A111" s="90"/>
      <c r="B111" s="147"/>
      <c r="C111" s="147"/>
      <c r="D111" s="147"/>
      <c r="E111" s="147"/>
      <c r="F111" s="148"/>
      <c r="G111" s="112" t="s">
        <v>229</v>
      </c>
      <c r="H111" s="119" t="s">
        <v>230</v>
      </c>
      <c r="I111" s="120"/>
      <c r="J111" s="121"/>
      <c r="K111" s="122"/>
      <c r="L111" s="158">
        <f>L112</f>
        <v>221814</v>
      </c>
      <c r="M111" s="123">
        <f>M112</f>
        <v>221814</v>
      </c>
      <c r="N111" s="89"/>
    </row>
    <row r="112" spans="1:14" ht="24" customHeight="1">
      <c r="A112" s="90"/>
      <c r="B112" s="147"/>
      <c r="C112" s="147"/>
      <c r="D112" s="147"/>
      <c r="E112" s="147"/>
      <c r="F112" s="148"/>
      <c r="G112" s="112" t="s">
        <v>79</v>
      </c>
      <c r="H112" s="119"/>
      <c r="I112" s="120">
        <v>200</v>
      </c>
      <c r="J112" s="121"/>
      <c r="K112" s="122"/>
      <c r="L112" s="158">
        <v>221814</v>
      </c>
      <c r="M112" s="123">
        <f>L112</f>
        <v>221814</v>
      </c>
      <c r="N112" s="89"/>
    </row>
    <row r="113" spans="1:14" ht="15">
      <c r="A113" s="90"/>
      <c r="B113" s="147"/>
      <c r="C113" s="147"/>
      <c r="D113" s="147"/>
      <c r="E113" s="147"/>
      <c r="F113" s="148"/>
      <c r="G113" s="112" t="s">
        <v>227</v>
      </c>
      <c r="H113" s="119" t="s">
        <v>231</v>
      </c>
      <c r="I113" s="120"/>
      <c r="J113" s="121"/>
      <c r="K113" s="122">
        <f>K114</f>
        <v>4268780</v>
      </c>
      <c r="L113" s="158">
        <f>L114</f>
        <v>0</v>
      </c>
      <c r="M113" s="123">
        <f>K113</f>
        <v>4268780</v>
      </c>
      <c r="N113" s="89">
        <f>N114</f>
        <v>0</v>
      </c>
    </row>
    <row r="114" spans="1:14" ht="26.25" customHeight="1">
      <c r="A114" s="90"/>
      <c r="B114" s="147"/>
      <c r="C114" s="147"/>
      <c r="D114" s="147"/>
      <c r="E114" s="147"/>
      <c r="F114" s="148"/>
      <c r="G114" s="112" t="s">
        <v>79</v>
      </c>
      <c r="H114" s="119"/>
      <c r="I114" s="120">
        <v>200</v>
      </c>
      <c r="J114" s="121"/>
      <c r="K114" s="122">
        <v>4268780</v>
      </c>
      <c r="L114" s="158"/>
      <c r="M114" s="123">
        <f>K114</f>
        <v>4268780</v>
      </c>
      <c r="N114" s="89"/>
    </row>
    <row r="115" spans="1:14" ht="15">
      <c r="A115" s="90"/>
      <c r="B115" s="91" t="s">
        <v>232</v>
      </c>
      <c r="C115" s="91"/>
      <c r="D115" s="91"/>
      <c r="E115" s="91"/>
      <c r="F115" s="91"/>
      <c r="G115" s="92" t="s">
        <v>233</v>
      </c>
      <c r="H115" s="93" t="s">
        <v>234</v>
      </c>
      <c r="I115" s="94"/>
      <c r="J115" s="95">
        <f>J116+J118+J122+J126+J130+J132</f>
        <v>205170</v>
      </c>
      <c r="K115" s="95">
        <f>K116+K118+K122+K126+K130+K132</f>
        <v>0</v>
      </c>
      <c r="L115" s="95">
        <f>L116+L118+L122+L124+L126+L128+L130+L132</f>
        <v>7568869.550000001</v>
      </c>
      <c r="M115" s="95">
        <f>M116+M118+M122+M124+M126+M128+M130+M132</f>
        <v>7774039.550000001</v>
      </c>
      <c r="N115" s="96">
        <f>N116+N118+N122+N124+N126+N128+N130+N132</f>
        <v>0</v>
      </c>
    </row>
    <row r="116" spans="1:14" ht="15">
      <c r="A116" s="90"/>
      <c r="B116" s="118" t="s">
        <v>235</v>
      </c>
      <c r="C116" s="118"/>
      <c r="D116" s="118"/>
      <c r="E116" s="118"/>
      <c r="F116" s="118"/>
      <c r="G116" s="112" t="s">
        <v>236</v>
      </c>
      <c r="H116" s="119" t="s">
        <v>237</v>
      </c>
      <c r="I116" s="120"/>
      <c r="J116" s="121">
        <f>J117</f>
        <v>0</v>
      </c>
      <c r="K116" s="121">
        <f>K117</f>
        <v>0</v>
      </c>
      <c r="L116" s="123">
        <f>L117</f>
        <v>1016640.65</v>
      </c>
      <c r="M116" s="123">
        <f>J116+K116+L116</f>
        <v>1016640.65</v>
      </c>
      <c r="N116" s="89">
        <f>N117</f>
        <v>0</v>
      </c>
    </row>
    <row r="117" spans="1:14" ht="40.5">
      <c r="A117" s="90"/>
      <c r="B117" s="124">
        <v>500</v>
      </c>
      <c r="C117" s="124"/>
      <c r="D117" s="124"/>
      <c r="E117" s="124"/>
      <c r="F117" s="124"/>
      <c r="G117" s="112" t="s">
        <v>191</v>
      </c>
      <c r="H117" s="119"/>
      <c r="I117" s="120">
        <v>100</v>
      </c>
      <c r="J117" s="121">
        <v>0</v>
      </c>
      <c r="K117" s="125">
        <v>0</v>
      </c>
      <c r="L117" s="123">
        <v>1016640.65</v>
      </c>
      <c r="M117" s="123">
        <f aca="true" t="shared" si="15" ref="M117:M124">J117+K117+L117</f>
        <v>1016640.65</v>
      </c>
      <c r="N117" s="89"/>
    </row>
    <row r="118" spans="1:14" ht="15">
      <c r="A118" s="90"/>
      <c r="B118" s="148" t="s">
        <v>238</v>
      </c>
      <c r="C118" s="148"/>
      <c r="D118" s="148"/>
      <c r="E118" s="148"/>
      <c r="F118" s="148"/>
      <c r="G118" s="112" t="s">
        <v>239</v>
      </c>
      <c r="H118" s="119" t="s">
        <v>240</v>
      </c>
      <c r="I118" s="120"/>
      <c r="J118" s="121">
        <f>J119+J120</f>
        <v>0</v>
      </c>
      <c r="K118" s="122">
        <f>K119</f>
        <v>0</v>
      </c>
      <c r="L118" s="123">
        <f>L119+L120+L121</f>
        <v>6202993.9</v>
      </c>
      <c r="M118" s="123">
        <f>M119+M120+M121</f>
        <v>6202993.9</v>
      </c>
      <c r="N118" s="89">
        <f>N119+N120+N121</f>
        <v>0</v>
      </c>
    </row>
    <row r="119" spans="1:14" ht="40.5">
      <c r="A119" s="90"/>
      <c r="B119" s="118">
        <v>100</v>
      </c>
      <c r="C119" s="118"/>
      <c r="D119" s="118"/>
      <c r="E119" s="118"/>
      <c r="F119" s="118"/>
      <c r="G119" s="112" t="s">
        <v>191</v>
      </c>
      <c r="H119" s="119"/>
      <c r="I119" s="120">
        <v>100</v>
      </c>
      <c r="J119" s="121">
        <v>0</v>
      </c>
      <c r="K119" s="122">
        <v>0</v>
      </c>
      <c r="L119" s="158">
        <v>6053215.08</v>
      </c>
      <c r="M119" s="123">
        <f t="shared" si="15"/>
        <v>6053215.08</v>
      </c>
      <c r="N119" s="89"/>
    </row>
    <row r="120" spans="1:14" ht="20.25">
      <c r="A120" s="90"/>
      <c r="B120" s="147"/>
      <c r="C120" s="147"/>
      <c r="D120" s="147"/>
      <c r="E120" s="147"/>
      <c r="F120" s="148"/>
      <c r="G120" s="112" t="s">
        <v>79</v>
      </c>
      <c r="H120" s="119"/>
      <c r="I120" s="120">
        <v>200</v>
      </c>
      <c r="J120" s="121">
        <v>0</v>
      </c>
      <c r="K120" s="122">
        <v>0</v>
      </c>
      <c r="L120" s="158">
        <v>143478.82</v>
      </c>
      <c r="M120" s="123">
        <f t="shared" si="15"/>
        <v>143478.82</v>
      </c>
      <c r="N120" s="89"/>
    </row>
    <row r="121" spans="1:14" ht="15">
      <c r="A121" s="90"/>
      <c r="B121" s="147"/>
      <c r="C121" s="147"/>
      <c r="D121" s="147"/>
      <c r="E121" s="147"/>
      <c r="F121" s="148"/>
      <c r="G121" s="112" t="s">
        <v>173</v>
      </c>
      <c r="H121" s="119"/>
      <c r="I121" s="120">
        <v>800</v>
      </c>
      <c r="J121" s="121"/>
      <c r="K121" s="122"/>
      <c r="L121" s="158">
        <v>6300</v>
      </c>
      <c r="M121" s="123">
        <f>L121</f>
        <v>6300</v>
      </c>
      <c r="N121" s="89"/>
    </row>
    <row r="122" spans="1:14" ht="48" customHeight="1">
      <c r="A122" s="90"/>
      <c r="B122" s="148" t="s">
        <v>241</v>
      </c>
      <c r="C122" s="148"/>
      <c r="D122" s="148"/>
      <c r="E122" s="148"/>
      <c r="F122" s="148"/>
      <c r="G122" s="112" t="s">
        <v>242</v>
      </c>
      <c r="H122" s="119" t="s">
        <v>243</v>
      </c>
      <c r="I122" s="120"/>
      <c r="J122" s="121">
        <f>J123</f>
        <v>0</v>
      </c>
      <c r="K122" s="121">
        <f>K123</f>
        <v>0</v>
      </c>
      <c r="L122" s="123">
        <f>L123</f>
        <v>54900</v>
      </c>
      <c r="M122" s="123">
        <f>M123</f>
        <v>54900</v>
      </c>
      <c r="N122" s="89"/>
    </row>
    <row r="123" spans="1:14" ht="15">
      <c r="A123" s="90"/>
      <c r="B123" s="118">
        <v>100</v>
      </c>
      <c r="C123" s="118"/>
      <c r="D123" s="118"/>
      <c r="E123" s="118"/>
      <c r="F123" s="118"/>
      <c r="G123" s="112" t="s">
        <v>203</v>
      </c>
      <c r="H123" s="119"/>
      <c r="I123" s="120">
        <v>500</v>
      </c>
      <c r="J123" s="121"/>
      <c r="K123" s="122"/>
      <c r="L123" s="158">
        <v>54900</v>
      </c>
      <c r="M123" s="123">
        <f t="shared" si="15"/>
        <v>54900</v>
      </c>
      <c r="N123" s="89"/>
    </row>
    <row r="124" spans="1:14" ht="39.75" customHeight="1">
      <c r="A124" s="90"/>
      <c r="B124" s="147"/>
      <c r="C124" s="147"/>
      <c r="D124" s="147"/>
      <c r="E124" s="147"/>
      <c r="F124" s="148"/>
      <c r="G124" s="112" t="s">
        <v>244</v>
      </c>
      <c r="H124" s="119" t="s">
        <v>245</v>
      </c>
      <c r="I124" s="120"/>
      <c r="J124" s="121"/>
      <c r="K124" s="122"/>
      <c r="L124" s="158">
        <f>L125</f>
        <v>111760</v>
      </c>
      <c r="M124" s="123">
        <f t="shared" si="15"/>
        <v>111760</v>
      </c>
      <c r="N124" s="89"/>
    </row>
    <row r="125" spans="1:14" ht="15">
      <c r="A125" s="90"/>
      <c r="B125" s="147"/>
      <c r="C125" s="147"/>
      <c r="D125" s="147"/>
      <c r="E125" s="147"/>
      <c r="F125" s="148"/>
      <c r="G125" s="112" t="s">
        <v>203</v>
      </c>
      <c r="H125" s="119"/>
      <c r="I125" s="120">
        <v>500</v>
      </c>
      <c r="J125" s="121"/>
      <c r="K125" s="122"/>
      <c r="L125" s="158">
        <v>111760</v>
      </c>
      <c r="M125" s="123">
        <f>L125</f>
        <v>111760</v>
      </c>
      <c r="N125" s="89"/>
    </row>
    <row r="126" spans="1:14" ht="20.25">
      <c r="A126" s="90"/>
      <c r="B126" s="148" t="s">
        <v>246</v>
      </c>
      <c r="C126" s="148"/>
      <c r="D126" s="148"/>
      <c r="E126" s="148"/>
      <c r="F126" s="148"/>
      <c r="G126" s="112" t="s">
        <v>247</v>
      </c>
      <c r="H126" s="119" t="s">
        <v>248</v>
      </c>
      <c r="I126" s="120"/>
      <c r="J126" s="121">
        <f>J127</f>
        <v>0</v>
      </c>
      <c r="K126" s="121">
        <f>K127</f>
        <v>0</v>
      </c>
      <c r="L126" s="123">
        <f>L127</f>
        <v>100000</v>
      </c>
      <c r="M126" s="123">
        <f>M127</f>
        <v>100000</v>
      </c>
      <c r="N126" s="89"/>
    </row>
    <row r="127" spans="1:14" ht="15">
      <c r="A127" s="90"/>
      <c r="B127" s="147"/>
      <c r="C127" s="147"/>
      <c r="D127" s="147"/>
      <c r="E127" s="147"/>
      <c r="F127" s="148"/>
      <c r="G127" s="112" t="s">
        <v>173</v>
      </c>
      <c r="H127" s="119"/>
      <c r="I127" s="120">
        <v>800</v>
      </c>
      <c r="J127" s="121">
        <v>0</v>
      </c>
      <c r="K127" s="122">
        <v>0</v>
      </c>
      <c r="L127" s="158">
        <v>100000</v>
      </c>
      <c r="M127" s="123">
        <f>J127+K127+L127</f>
        <v>100000</v>
      </c>
      <c r="N127" s="89"/>
    </row>
    <row r="128" spans="1:14" ht="30">
      <c r="A128" s="90"/>
      <c r="B128" s="147"/>
      <c r="C128" s="147"/>
      <c r="D128" s="147"/>
      <c r="E128" s="147"/>
      <c r="F128" s="148"/>
      <c r="G128" s="112" t="s">
        <v>249</v>
      </c>
      <c r="H128" s="119" t="s">
        <v>250</v>
      </c>
      <c r="I128" s="120"/>
      <c r="J128" s="121"/>
      <c r="K128" s="122"/>
      <c r="L128" s="158">
        <f>L129</f>
        <v>67575</v>
      </c>
      <c r="M128" s="158">
        <f>M129</f>
        <v>67575</v>
      </c>
      <c r="N128" s="89"/>
    </row>
    <row r="129" spans="1:14" ht="15">
      <c r="A129" s="90"/>
      <c r="B129" s="147"/>
      <c r="C129" s="147"/>
      <c r="D129" s="147"/>
      <c r="E129" s="147"/>
      <c r="F129" s="148"/>
      <c r="G129" s="112" t="s">
        <v>89</v>
      </c>
      <c r="H129" s="119"/>
      <c r="I129" s="120">
        <v>300</v>
      </c>
      <c r="J129" s="121"/>
      <c r="K129" s="122"/>
      <c r="L129" s="158">
        <v>67575</v>
      </c>
      <c r="M129" s="123">
        <f>J129+K129+L129</f>
        <v>67575</v>
      </c>
      <c r="N129" s="89"/>
    </row>
    <row r="130" spans="1:14" ht="15">
      <c r="A130" s="90"/>
      <c r="B130" s="147"/>
      <c r="C130" s="147"/>
      <c r="D130" s="147"/>
      <c r="E130" s="147"/>
      <c r="F130" s="148"/>
      <c r="G130" s="112" t="s">
        <v>251</v>
      </c>
      <c r="H130" s="119" t="s">
        <v>252</v>
      </c>
      <c r="I130" s="120"/>
      <c r="J130" s="121">
        <v>0</v>
      </c>
      <c r="K130" s="122">
        <v>0</v>
      </c>
      <c r="L130" s="158">
        <f>L131</f>
        <v>15000</v>
      </c>
      <c r="M130" s="158">
        <f>M131</f>
        <v>15000</v>
      </c>
      <c r="N130" s="89"/>
    </row>
    <row r="131" spans="1:14" ht="15">
      <c r="A131" s="90"/>
      <c r="B131" s="147"/>
      <c r="C131" s="147"/>
      <c r="D131" s="147"/>
      <c r="E131" s="147"/>
      <c r="F131" s="148"/>
      <c r="G131" s="112" t="s">
        <v>89</v>
      </c>
      <c r="H131" s="119"/>
      <c r="I131" s="120">
        <v>300</v>
      </c>
      <c r="J131" s="121">
        <v>0</v>
      </c>
      <c r="K131" s="122">
        <v>0</v>
      </c>
      <c r="L131" s="158">
        <v>15000</v>
      </c>
      <c r="M131" s="123">
        <f>L131</f>
        <v>15000</v>
      </c>
      <c r="N131" s="89"/>
    </row>
    <row r="132" spans="1:14" ht="20.25">
      <c r="A132" s="90"/>
      <c r="B132" s="148" t="s">
        <v>253</v>
      </c>
      <c r="C132" s="148"/>
      <c r="D132" s="148"/>
      <c r="E132" s="148"/>
      <c r="F132" s="148"/>
      <c r="G132" s="112" t="s">
        <v>254</v>
      </c>
      <c r="H132" s="119" t="s">
        <v>255</v>
      </c>
      <c r="I132" s="120"/>
      <c r="J132" s="123">
        <f>J133</f>
        <v>205170</v>
      </c>
      <c r="K132" s="122">
        <v>0</v>
      </c>
      <c r="L132" s="123">
        <f>L133</f>
        <v>0</v>
      </c>
      <c r="M132" s="123">
        <f>M133</f>
        <v>205170</v>
      </c>
      <c r="N132" s="89"/>
    </row>
    <row r="133" spans="1:14" ht="50.25" customHeight="1">
      <c r="A133" s="90"/>
      <c r="B133" s="124"/>
      <c r="C133" s="124"/>
      <c r="D133" s="124"/>
      <c r="E133" s="124"/>
      <c r="F133" s="124"/>
      <c r="G133" s="112" t="s">
        <v>191</v>
      </c>
      <c r="H133" s="119"/>
      <c r="I133" s="120">
        <v>100</v>
      </c>
      <c r="J133" s="123">
        <v>205170</v>
      </c>
      <c r="K133" s="122">
        <v>0</v>
      </c>
      <c r="L133" s="123">
        <v>0</v>
      </c>
      <c r="M133" s="123">
        <f>J133+K133+L133</f>
        <v>205170</v>
      </c>
      <c r="N133" s="89"/>
    </row>
    <row r="134" spans="1:14" ht="12.75">
      <c r="A134" s="77"/>
      <c r="B134" s="175"/>
      <c r="C134" s="175"/>
      <c r="D134" s="175"/>
      <c r="E134" s="175"/>
      <c r="F134" s="176"/>
      <c r="G134" s="177" t="s">
        <v>256</v>
      </c>
      <c r="H134" s="178"/>
      <c r="I134" s="179"/>
      <c r="J134" s="180">
        <f>J115+J13</f>
        <v>1113956</v>
      </c>
      <c r="K134" s="181">
        <f>K13+K104</f>
        <v>4553279</v>
      </c>
      <c r="L134" s="182">
        <f>L8+L13+L22+L27+L44+L54+L49+L104+L115</f>
        <v>43422409.81</v>
      </c>
      <c r="M134" s="182">
        <f>M8+M13+M22+M27+M44++M49+M54+M104+M115</f>
        <v>52850086.81</v>
      </c>
      <c r="N134" s="182">
        <f>N8+N13+N22+N27+N44+N49+N54+N115+N104</f>
        <v>1280443</v>
      </c>
    </row>
    <row r="135" spans="1:14" ht="12.75">
      <c r="A135" s="77"/>
      <c r="B135" s="183"/>
      <c r="C135" s="183"/>
      <c r="D135" s="183"/>
      <c r="E135" s="183"/>
      <c r="F135" s="183"/>
      <c r="G135" s="184" t="s">
        <v>257</v>
      </c>
      <c r="H135" s="185"/>
      <c r="I135" s="186"/>
      <c r="J135" s="186"/>
      <c r="K135" s="187"/>
      <c r="L135" s="188"/>
      <c r="M135" s="188">
        <f>'ДОХОДЫ 2020'!C32-'РАСХ 2020 по целевым статьям'!M134</f>
        <v>-888981.0400000066</v>
      </c>
      <c r="N135" s="188">
        <f>'ДОХОДЫ 2020'!D32-'РАСХ 2020 по целевым статьям'!N134</f>
        <v>0</v>
      </c>
    </row>
  </sheetData>
  <sheetProtection selectLockedCells="1" selectUnlockedCells="1"/>
  <mergeCells count="32">
    <mergeCell ref="H1:M1"/>
    <mergeCell ref="H2:M2"/>
    <mergeCell ref="H3:M3"/>
    <mergeCell ref="B5:M5"/>
    <mergeCell ref="B8:F8"/>
    <mergeCell ref="B9:F9"/>
    <mergeCell ref="B13:F13"/>
    <mergeCell ref="B14:F14"/>
    <mergeCell ref="B16:F16"/>
    <mergeCell ref="B17:F17"/>
    <mergeCell ref="B18:F18"/>
    <mergeCell ref="B27:F27"/>
    <mergeCell ref="B53:F53"/>
    <mergeCell ref="B55:F55"/>
    <mergeCell ref="B57:F57"/>
    <mergeCell ref="B58:F58"/>
    <mergeCell ref="B59:F59"/>
    <mergeCell ref="B63:F63"/>
    <mergeCell ref="B64:F64"/>
    <mergeCell ref="B104:F104"/>
    <mergeCell ref="B105:F105"/>
    <mergeCell ref="B107:F107"/>
    <mergeCell ref="B115:F115"/>
    <mergeCell ref="B116:F116"/>
    <mergeCell ref="B117:F117"/>
    <mergeCell ref="B118:F118"/>
    <mergeCell ref="B119:F119"/>
    <mergeCell ref="B122:F122"/>
    <mergeCell ref="B123:F123"/>
    <mergeCell ref="B126:F126"/>
    <mergeCell ref="B132:F132"/>
    <mergeCell ref="B133:F133"/>
  </mergeCells>
  <printOptions/>
  <pageMargins left="0.39375" right="0.39375" top="0.7479166666666667" bottom="0.7479166666666667" header="0.5118055555555555" footer="0.5118055555555555"/>
  <pageSetup fitToHeight="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169"/>
  <sheetViews>
    <sheetView zoomScale="80" zoomScaleNormal="80" workbookViewId="0" topLeftCell="A1">
      <selection activeCell="F4" sqref="F4"/>
    </sheetView>
  </sheetViews>
  <sheetFormatPr defaultColWidth="9.00390625" defaultRowHeight="12.75"/>
  <cols>
    <col min="1" max="1" width="37.00390625" style="189" customWidth="1"/>
    <col min="2" max="2" width="19.625" style="189" customWidth="1"/>
    <col min="3" max="3" width="17.00390625" style="190" customWidth="1"/>
    <col min="4" max="4" width="18.375" style="189" customWidth="1"/>
    <col min="5" max="5" width="14.875" style="189" customWidth="1"/>
    <col min="6" max="6" width="15.75390625" style="189" customWidth="1"/>
    <col min="7" max="7" width="16.50390625" style="189" customWidth="1"/>
    <col min="8" max="8" width="17.50390625" style="189" customWidth="1"/>
    <col min="9" max="9" width="17.125" style="189" customWidth="1"/>
    <col min="10" max="10" width="9.125" style="191" customWidth="1"/>
    <col min="11" max="16384" width="9.125" style="192" customWidth="1"/>
  </cols>
  <sheetData>
    <row r="1" spans="4:9" ht="13.5">
      <c r="D1" s="193" t="s">
        <v>258</v>
      </c>
      <c r="E1" s="193"/>
      <c r="F1" s="193"/>
      <c r="G1" s="193"/>
      <c r="H1" s="193"/>
      <c r="I1" s="193"/>
    </row>
    <row r="2" spans="4:9" ht="13.5">
      <c r="D2" s="193" t="s">
        <v>259</v>
      </c>
      <c r="E2" s="193"/>
      <c r="F2" s="193"/>
      <c r="G2" s="193"/>
      <c r="H2" s="193"/>
      <c r="I2" s="193"/>
    </row>
    <row r="3" spans="4:9" ht="13.5">
      <c r="D3" s="193" t="s">
        <v>260</v>
      </c>
      <c r="E3" s="193"/>
      <c r="F3" s="193"/>
      <c r="G3" s="193"/>
      <c r="H3" s="193"/>
      <c r="I3" s="193"/>
    </row>
    <row r="4" spans="4:9" ht="13.5">
      <c r="D4" s="194"/>
      <c r="E4" s="194"/>
      <c r="F4" s="193" t="s">
        <v>2</v>
      </c>
      <c r="G4" s="193"/>
      <c r="H4" s="193"/>
      <c r="I4" s="193"/>
    </row>
    <row r="7" spans="1:8" ht="17.25" customHeight="1">
      <c r="A7" s="195" t="s">
        <v>261</v>
      </c>
      <c r="B7" s="195"/>
      <c r="C7" s="195"/>
      <c r="D7" s="195"/>
      <c r="E7" s="195"/>
      <c r="F7" s="195"/>
      <c r="G7" s="195"/>
      <c r="H7" s="195"/>
    </row>
    <row r="8" spans="1:8" ht="17.25" customHeight="1">
      <c r="A8" s="195" t="s">
        <v>262</v>
      </c>
      <c r="B8" s="195"/>
      <c r="C8" s="195"/>
      <c r="D8" s="195"/>
      <c r="E8" s="195"/>
      <c r="F8" s="195"/>
      <c r="G8" s="195"/>
      <c r="H8" s="195"/>
    </row>
    <row r="9" spans="1:8" ht="17.25" customHeight="1">
      <c r="A9" s="195" t="s">
        <v>263</v>
      </c>
      <c r="B9" s="195"/>
      <c r="C9" s="195"/>
      <c r="D9" s="195"/>
      <c r="E9" s="195"/>
      <c r="F9" s="195"/>
      <c r="G9" s="195"/>
      <c r="H9" s="195"/>
    </row>
    <row r="11" spans="1:9" ht="71.25" customHeight="1">
      <c r="A11" s="196" t="s">
        <v>61</v>
      </c>
      <c r="B11" s="196" t="s">
        <v>264</v>
      </c>
      <c r="C11" s="197" t="s">
        <v>265</v>
      </c>
      <c r="D11" s="197" t="s">
        <v>62</v>
      </c>
      <c r="E11" s="196" t="s">
        <v>63</v>
      </c>
      <c r="F11" s="198" t="s">
        <v>64</v>
      </c>
      <c r="G11" s="198" t="s">
        <v>65</v>
      </c>
      <c r="H11" s="198" t="s">
        <v>66</v>
      </c>
      <c r="I11" s="198" t="s">
        <v>67</v>
      </c>
    </row>
    <row r="12" spans="1:9" ht="13.5">
      <c r="A12" s="199">
        <v>1</v>
      </c>
      <c r="B12" s="199"/>
      <c r="C12" s="200"/>
      <c r="D12" s="200" t="s">
        <v>266</v>
      </c>
      <c r="E12" s="199">
        <v>3</v>
      </c>
      <c r="F12" s="199">
        <v>4</v>
      </c>
      <c r="G12" s="200" t="s">
        <v>267</v>
      </c>
      <c r="H12" s="200" t="s">
        <v>268</v>
      </c>
      <c r="I12" s="200" t="s">
        <v>269</v>
      </c>
    </row>
    <row r="13" spans="1:9" ht="38.25" customHeight="1">
      <c r="A13" s="196" t="s">
        <v>270</v>
      </c>
      <c r="B13" s="196">
        <v>840</v>
      </c>
      <c r="C13" s="197"/>
      <c r="D13" s="201"/>
      <c r="E13" s="202"/>
      <c r="F13" s="203">
        <f>F14+F17+F23+F29+F32+F52+F56+F62+F80+F92+F105+F114+F133+F141+F150+F154+F163</f>
        <v>1113956</v>
      </c>
      <c r="G13" s="203">
        <f>G14+G17+G23+G29+G32+G52+G56+G62+G80+G92+G105+G114+G133+G141+G150+G154+G163</f>
        <v>4553279</v>
      </c>
      <c r="H13" s="203">
        <f>'РАСХ 2020 по целевым статьям'!L134</f>
        <v>43422409.81</v>
      </c>
      <c r="I13" s="203">
        <f>I14+I17+I23+I29+I32+I52+I56+I62+I80+I92+I105+I114+I133+I141+I150+I154+I163+I147</f>
        <v>52850086.81</v>
      </c>
    </row>
    <row r="14" spans="1:9" ht="69.75" customHeight="1">
      <c r="A14" s="204" t="s">
        <v>271</v>
      </c>
      <c r="B14" s="205"/>
      <c r="C14" s="206" t="s">
        <v>272</v>
      </c>
      <c r="D14" s="207"/>
      <c r="E14" s="208"/>
      <c r="F14" s="209"/>
      <c r="G14" s="209"/>
      <c r="H14" s="209">
        <f>H15</f>
        <v>1016640.65</v>
      </c>
      <c r="I14" s="209">
        <f>I15</f>
        <v>1016640.65</v>
      </c>
    </row>
    <row r="15" spans="1:9" ht="25.5" customHeight="1">
      <c r="A15" s="210" t="s">
        <v>233</v>
      </c>
      <c r="B15" s="199"/>
      <c r="C15" s="200"/>
      <c r="D15" s="211" t="s">
        <v>234</v>
      </c>
      <c r="E15" s="212"/>
      <c r="F15" s="213"/>
      <c r="G15" s="213"/>
      <c r="H15" s="213">
        <f>H16</f>
        <v>1016640.65</v>
      </c>
      <c r="I15" s="213">
        <f>I16</f>
        <v>1016640.65</v>
      </c>
    </row>
    <row r="16" spans="1:9" ht="30" customHeight="1">
      <c r="A16" s="210" t="s">
        <v>236</v>
      </c>
      <c r="C16" s="200"/>
      <c r="D16" s="211" t="s">
        <v>237</v>
      </c>
      <c r="E16" s="212">
        <v>100</v>
      </c>
      <c r="F16" s="213"/>
      <c r="G16" s="213"/>
      <c r="H16" s="213">
        <f>'РАСХ 2020 по целевым статьям'!M116</f>
        <v>1016640.65</v>
      </c>
      <c r="I16" s="213">
        <f>H16</f>
        <v>1016640.65</v>
      </c>
    </row>
    <row r="17" spans="1:9" ht="96.75" customHeight="1">
      <c r="A17" s="204" t="s">
        <v>273</v>
      </c>
      <c r="B17" s="205"/>
      <c r="C17" s="206" t="s">
        <v>274</v>
      </c>
      <c r="D17" s="207"/>
      <c r="E17" s="208"/>
      <c r="F17" s="209"/>
      <c r="G17" s="214"/>
      <c r="H17" s="209">
        <f>H18</f>
        <v>6202993.9</v>
      </c>
      <c r="I17" s="209">
        <f>I18</f>
        <v>6202993.9</v>
      </c>
    </row>
    <row r="18" spans="1:9" ht="25.5" customHeight="1">
      <c r="A18" s="215" t="s">
        <v>233</v>
      </c>
      <c r="B18" s="196"/>
      <c r="C18" s="197"/>
      <c r="D18" s="201" t="s">
        <v>234</v>
      </c>
      <c r="E18" s="202"/>
      <c r="F18" s="203"/>
      <c r="G18" s="203"/>
      <c r="H18" s="203">
        <f>H19</f>
        <v>6202993.9</v>
      </c>
      <c r="I18" s="203">
        <f>I19</f>
        <v>6202993.9</v>
      </c>
    </row>
    <row r="19" spans="1:9" ht="23.25" customHeight="1">
      <c r="A19" s="210" t="s">
        <v>239</v>
      </c>
      <c r="B19" s="211"/>
      <c r="C19" s="200"/>
      <c r="D19" s="211" t="s">
        <v>240</v>
      </c>
      <c r="E19" s="212"/>
      <c r="F19" s="213"/>
      <c r="G19" s="213"/>
      <c r="H19" s="213">
        <f>H20+H21+H22</f>
        <v>6202993.9</v>
      </c>
      <c r="I19" s="213">
        <f>I20+I21+I22</f>
        <v>6202993.9</v>
      </c>
    </row>
    <row r="20" spans="1:9" ht="87" customHeight="1">
      <c r="A20" s="210" t="s">
        <v>191</v>
      </c>
      <c r="B20" s="211"/>
      <c r="C20" s="212"/>
      <c r="D20" s="211"/>
      <c r="E20" s="212">
        <v>100</v>
      </c>
      <c r="F20" s="213"/>
      <c r="G20" s="216"/>
      <c r="H20" s="216">
        <f>'РАСХ 2020 по целевым статьям'!M119</f>
        <v>6053215.08</v>
      </c>
      <c r="I20" s="213">
        <f>H20</f>
        <v>6053215.08</v>
      </c>
    </row>
    <row r="21" spans="1:9" ht="41.25">
      <c r="A21" s="210" t="s">
        <v>79</v>
      </c>
      <c r="B21" s="211"/>
      <c r="C21" s="212"/>
      <c r="D21" s="211"/>
      <c r="E21" s="212">
        <v>200</v>
      </c>
      <c r="F21" s="213"/>
      <c r="G21" s="216"/>
      <c r="H21" s="216">
        <f>'РАСХ 2020 по целевым статьям'!M120</f>
        <v>143478.82</v>
      </c>
      <c r="I21" s="213">
        <f>H21</f>
        <v>143478.82</v>
      </c>
    </row>
    <row r="22" spans="1:9" ht="16.5" customHeight="1">
      <c r="A22" s="210" t="s">
        <v>173</v>
      </c>
      <c r="B22" s="119"/>
      <c r="C22" s="192"/>
      <c r="D22" s="211"/>
      <c r="E22" s="212">
        <v>800</v>
      </c>
      <c r="F22" s="213"/>
      <c r="G22" s="216"/>
      <c r="H22" s="216">
        <f>'РАСХ 2020 по целевым статьям'!M121</f>
        <v>6300</v>
      </c>
      <c r="I22" s="213">
        <f>H22</f>
        <v>6300</v>
      </c>
    </row>
    <row r="23" spans="1:9" ht="79.5" customHeight="1">
      <c r="A23" s="204" t="s">
        <v>275</v>
      </c>
      <c r="B23" s="205"/>
      <c r="C23" s="206" t="s">
        <v>276</v>
      </c>
      <c r="D23" s="207"/>
      <c r="E23" s="208"/>
      <c r="F23" s="209"/>
      <c r="G23" s="209"/>
      <c r="H23" s="209">
        <f>H24</f>
        <v>166660</v>
      </c>
      <c r="I23" s="209">
        <f aca="true" t="shared" si="0" ref="H23:I25">I24</f>
        <v>166660</v>
      </c>
    </row>
    <row r="24" spans="1:9" ht="13.5">
      <c r="A24" s="210" t="s">
        <v>233</v>
      </c>
      <c r="B24" s="199"/>
      <c r="C24" s="200"/>
      <c r="D24" s="211" t="s">
        <v>234</v>
      </c>
      <c r="E24" s="212"/>
      <c r="F24" s="213"/>
      <c r="G24" s="213"/>
      <c r="H24" s="213">
        <f>H25+H27</f>
        <v>166660</v>
      </c>
      <c r="I24" s="213">
        <f>I25+I27</f>
        <v>166660</v>
      </c>
    </row>
    <row r="25" spans="1:9" ht="98.25" customHeight="1">
      <c r="A25" s="217" t="s">
        <v>242</v>
      </c>
      <c r="B25" s="199"/>
      <c r="C25" s="200"/>
      <c r="D25" s="211" t="s">
        <v>243</v>
      </c>
      <c r="E25" s="212"/>
      <c r="F25" s="213"/>
      <c r="G25" s="213"/>
      <c r="H25" s="213">
        <f t="shared" si="0"/>
        <v>54900</v>
      </c>
      <c r="I25" s="213">
        <f t="shared" si="0"/>
        <v>54900</v>
      </c>
    </row>
    <row r="26" spans="1:9" ht="13.5">
      <c r="A26" s="210" t="s">
        <v>203</v>
      </c>
      <c r="B26" s="199"/>
      <c r="C26" s="200"/>
      <c r="D26" s="211"/>
      <c r="E26" s="212">
        <v>500</v>
      </c>
      <c r="F26" s="213"/>
      <c r="G26" s="213"/>
      <c r="H26" s="213">
        <f>'РАСХ 2020 по целевым статьям'!M122</f>
        <v>54900</v>
      </c>
      <c r="I26" s="213">
        <f>H26</f>
        <v>54900</v>
      </c>
    </row>
    <row r="27" spans="1:9" ht="78.75" customHeight="1">
      <c r="A27" s="210" t="s">
        <v>244</v>
      </c>
      <c r="B27" s="199"/>
      <c r="C27" s="200"/>
      <c r="D27" s="211" t="s">
        <v>245</v>
      </c>
      <c r="E27" s="212"/>
      <c r="F27" s="213"/>
      <c r="G27" s="213"/>
      <c r="H27" s="213">
        <f>H28</f>
        <v>111760</v>
      </c>
      <c r="I27" s="213">
        <f>I28</f>
        <v>111760</v>
      </c>
    </row>
    <row r="28" spans="1:9" ht="13.5">
      <c r="A28" s="210" t="s">
        <v>203</v>
      </c>
      <c r="B28" s="199"/>
      <c r="C28" s="200"/>
      <c r="D28" s="211"/>
      <c r="E28" s="212">
        <v>500</v>
      </c>
      <c r="F28" s="213"/>
      <c r="G28" s="213"/>
      <c r="H28" s="213">
        <f>'РАСХ 2020 по целевым статьям'!M125</f>
        <v>111760</v>
      </c>
      <c r="I28" s="213">
        <f>F28+G28+H28</f>
        <v>111760</v>
      </c>
    </row>
    <row r="29" spans="1:9" ht="24" customHeight="1">
      <c r="A29" s="218" t="s">
        <v>277</v>
      </c>
      <c r="B29" s="205"/>
      <c r="C29" s="206" t="s">
        <v>278</v>
      </c>
      <c r="D29" s="207" t="s">
        <v>234</v>
      </c>
      <c r="E29" s="208"/>
      <c r="F29" s="209"/>
      <c r="G29" s="209"/>
      <c r="H29" s="209">
        <f>H30</f>
        <v>100000</v>
      </c>
      <c r="I29" s="209">
        <f>I30</f>
        <v>100000</v>
      </c>
    </row>
    <row r="30" spans="1:9" ht="47.25" customHeight="1">
      <c r="A30" s="210" t="s">
        <v>247</v>
      </c>
      <c r="B30" s="192"/>
      <c r="C30" s="120"/>
      <c r="D30" s="211" t="s">
        <v>248</v>
      </c>
      <c r="E30" s="212"/>
      <c r="F30" s="213"/>
      <c r="G30" s="213"/>
      <c r="H30" s="213">
        <f>H31</f>
        <v>100000</v>
      </c>
      <c r="I30" s="213">
        <f>I31</f>
        <v>100000</v>
      </c>
    </row>
    <row r="31" spans="1:9" ht="28.5" customHeight="1">
      <c r="A31" s="210" t="s">
        <v>173</v>
      </c>
      <c r="B31" s="119"/>
      <c r="C31" s="192"/>
      <c r="D31" s="211"/>
      <c r="E31" s="212">
        <v>800</v>
      </c>
      <c r="F31" s="213"/>
      <c r="G31" s="213"/>
      <c r="H31" s="213">
        <f>'РАСХ 2020 по целевым статьям'!M127</f>
        <v>100000</v>
      </c>
      <c r="I31" s="213">
        <f>H31</f>
        <v>100000</v>
      </c>
    </row>
    <row r="32" spans="1:10" s="220" customFormat="1" ht="27">
      <c r="A32" s="204" t="s">
        <v>279</v>
      </c>
      <c r="B32" s="205"/>
      <c r="C32" s="206" t="s">
        <v>280</v>
      </c>
      <c r="D32" s="207"/>
      <c r="E32" s="208"/>
      <c r="F32" s="209"/>
      <c r="G32" s="209"/>
      <c r="H32" s="214">
        <f>H33</f>
        <v>1470789.75</v>
      </c>
      <c r="I32" s="214">
        <f>I33</f>
        <v>2135789.75</v>
      </c>
      <c r="J32" s="219"/>
    </row>
    <row r="33" spans="1:9" ht="57.75" customHeight="1">
      <c r="A33" s="215" t="s">
        <v>281</v>
      </c>
      <c r="B33" s="221"/>
      <c r="C33" s="197"/>
      <c r="D33" s="201" t="s">
        <v>282</v>
      </c>
      <c r="E33" s="202"/>
      <c r="F33" s="203"/>
      <c r="G33" s="203"/>
      <c r="H33" s="203">
        <f>H38+H34+H48</f>
        <v>1470789.75</v>
      </c>
      <c r="I33" s="203">
        <f>I38+I34+I48</f>
        <v>2135789.75</v>
      </c>
    </row>
    <row r="34" spans="1:9" ht="46.5" customHeight="1">
      <c r="A34" s="210" t="s">
        <v>152</v>
      </c>
      <c r="B34" s="222"/>
      <c r="C34" s="197"/>
      <c r="D34" s="211" t="s">
        <v>153</v>
      </c>
      <c r="E34" s="202"/>
      <c r="F34" s="203"/>
      <c r="G34" s="203"/>
      <c r="H34" s="213">
        <f>H37</f>
        <v>40000</v>
      </c>
      <c r="I34" s="213">
        <f>I37</f>
        <v>40000</v>
      </c>
    </row>
    <row r="35" spans="1:9" ht="37.5" customHeight="1">
      <c r="A35" s="210" t="s">
        <v>154</v>
      </c>
      <c r="B35" s="222"/>
      <c r="C35" s="197"/>
      <c r="D35" s="211" t="s">
        <v>155</v>
      </c>
      <c r="E35" s="202"/>
      <c r="F35" s="203"/>
      <c r="G35" s="203"/>
      <c r="H35" s="213">
        <f>H36</f>
        <v>40000</v>
      </c>
      <c r="I35" s="213">
        <f>I36</f>
        <v>40000</v>
      </c>
    </row>
    <row r="36" spans="1:9" ht="57.75" customHeight="1">
      <c r="A36" s="210" t="s">
        <v>157</v>
      </c>
      <c r="C36" s="197"/>
      <c r="D36" s="211" t="s">
        <v>158</v>
      </c>
      <c r="E36" s="202"/>
      <c r="F36" s="203"/>
      <c r="G36" s="203"/>
      <c r="H36" s="213">
        <f>H37</f>
        <v>40000</v>
      </c>
      <c r="I36" s="213">
        <f>H36</f>
        <v>40000</v>
      </c>
    </row>
    <row r="37" spans="1:9" ht="35.25" customHeight="1">
      <c r="A37" s="223" t="s">
        <v>79</v>
      </c>
      <c r="B37" s="222"/>
      <c r="C37" s="197"/>
      <c r="D37" s="211"/>
      <c r="E37" s="212">
        <v>200</v>
      </c>
      <c r="F37" s="213"/>
      <c r="G37" s="213"/>
      <c r="H37" s="213">
        <f>'РАСХ 2020 по целевым статьям'!M57</f>
        <v>40000</v>
      </c>
      <c r="I37" s="213">
        <f>H37</f>
        <v>40000</v>
      </c>
    </row>
    <row r="38" spans="1:9" ht="50.25" customHeight="1">
      <c r="A38" s="210" t="s">
        <v>283</v>
      </c>
      <c r="B38" s="199"/>
      <c r="C38" s="200"/>
      <c r="D38" s="211" t="s">
        <v>161</v>
      </c>
      <c r="E38" s="224"/>
      <c r="F38" s="213">
        <f>F39+F43</f>
        <v>0</v>
      </c>
      <c r="G38" s="213">
        <f>G39+G43</f>
        <v>665000</v>
      </c>
      <c r="H38" s="213">
        <f>H39+H43</f>
        <v>1108680.43</v>
      </c>
      <c r="I38" s="213">
        <f>I39+I43</f>
        <v>1773680.43</v>
      </c>
    </row>
    <row r="39" spans="1:9" ht="56.25" customHeight="1">
      <c r="A39" s="210" t="s">
        <v>192</v>
      </c>
      <c r="B39" s="199"/>
      <c r="C39" s="200"/>
      <c r="D39" s="211" t="s">
        <v>193</v>
      </c>
      <c r="E39" s="225"/>
      <c r="F39" s="213"/>
      <c r="G39" s="213"/>
      <c r="H39" s="213">
        <f>H40</f>
        <v>1036837.4299999999</v>
      </c>
      <c r="I39" s="213">
        <f>I40</f>
        <v>1036837.4299999999</v>
      </c>
    </row>
    <row r="40" spans="1:9" ht="54.75">
      <c r="A40" s="210" t="s">
        <v>197</v>
      </c>
      <c r="B40" s="226"/>
      <c r="C40" s="200"/>
      <c r="D40" s="211" t="s">
        <v>198</v>
      </c>
      <c r="E40" s="227"/>
      <c r="F40" s="213"/>
      <c r="G40" s="213"/>
      <c r="H40" s="213">
        <f>H41+H42</f>
        <v>1036837.4299999999</v>
      </c>
      <c r="I40" s="213">
        <f>H40</f>
        <v>1036837.4299999999</v>
      </c>
    </row>
    <row r="41" spans="1:9" ht="41.25">
      <c r="A41" s="210" t="s">
        <v>79</v>
      </c>
      <c r="B41" s="211"/>
      <c r="C41" s="212"/>
      <c r="D41" s="211"/>
      <c r="E41" s="212">
        <v>200</v>
      </c>
      <c r="F41" s="213"/>
      <c r="G41" s="213"/>
      <c r="H41" s="213">
        <f>'РАСХ 2020 по целевым статьям'!M90</f>
        <v>381838.43</v>
      </c>
      <c r="I41" s="213">
        <f>H41</f>
        <v>381838.43</v>
      </c>
    </row>
    <row r="42" spans="1:9" ht="13.5">
      <c r="A42" s="210" t="s">
        <v>173</v>
      </c>
      <c r="B42" s="211"/>
      <c r="C42" s="212"/>
      <c r="D42" s="211"/>
      <c r="E42" s="212">
        <v>800</v>
      </c>
      <c r="F42" s="213"/>
      <c r="G42" s="213"/>
      <c r="H42" s="213">
        <f>'РАСХ 2020 по целевым статьям'!M91</f>
        <v>654999</v>
      </c>
      <c r="I42" s="213">
        <f>H42</f>
        <v>654999</v>
      </c>
    </row>
    <row r="43" spans="1:9" ht="27">
      <c r="A43" s="210" t="s">
        <v>204</v>
      </c>
      <c r="B43" s="211"/>
      <c r="C43" s="212"/>
      <c r="D43" s="211" t="s">
        <v>205</v>
      </c>
      <c r="E43" s="212"/>
      <c r="F43" s="213"/>
      <c r="G43" s="213">
        <f>G44</f>
        <v>665000</v>
      </c>
      <c r="H43" s="213">
        <f>H46</f>
        <v>71843</v>
      </c>
      <c r="I43" s="213">
        <f>G43+H43</f>
        <v>736843</v>
      </c>
    </row>
    <row r="44" spans="1:9" ht="54.75">
      <c r="A44" s="210" t="s">
        <v>206</v>
      </c>
      <c r="B44" s="228"/>
      <c r="C44" s="212"/>
      <c r="D44" s="211" t="s">
        <v>207</v>
      </c>
      <c r="E44" s="212"/>
      <c r="F44" s="213"/>
      <c r="G44" s="213">
        <f>G45</f>
        <v>665000</v>
      </c>
      <c r="H44" s="213">
        <f>H45</f>
        <v>0</v>
      </c>
      <c r="I44" s="213">
        <f>G44</f>
        <v>665000</v>
      </c>
    </row>
    <row r="45" spans="1:9" ht="41.25">
      <c r="A45" s="210" t="s">
        <v>79</v>
      </c>
      <c r="B45" s="228"/>
      <c r="C45" s="212"/>
      <c r="D45" s="211"/>
      <c r="E45" s="212">
        <v>200</v>
      </c>
      <c r="F45" s="213"/>
      <c r="G45" s="213">
        <v>665000</v>
      </c>
      <c r="H45" s="213"/>
      <c r="I45" s="213">
        <f>G45</f>
        <v>665000</v>
      </c>
    </row>
    <row r="46" spans="1:9" ht="69">
      <c r="A46" s="210" t="s">
        <v>208</v>
      </c>
      <c r="B46" s="228"/>
      <c r="C46" s="212"/>
      <c r="D46" s="211" t="s">
        <v>209</v>
      </c>
      <c r="E46" s="212"/>
      <c r="F46" s="213"/>
      <c r="G46" s="213"/>
      <c r="H46" s="213">
        <f>H47</f>
        <v>71843</v>
      </c>
      <c r="I46" s="213">
        <f>H46</f>
        <v>71843</v>
      </c>
    </row>
    <row r="47" spans="1:9" ht="41.25">
      <c r="A47" s="210" t="s">
        <v>79</v>
      </c>
      <c r="B47" s="211"/>
      <c r="C47" s="212"/>
      <c r="D47" s="211"/>
      <c r="E47" s="212">
        <v>200</v>
      </c>
      <c r="F47" s="213"/>
      <c r="G47" s="213"/>
      <c r="H47" s="213">
        <f>'РАСХ 2020 по целевым статьям'!M99</f>
        <v>71843</v>
      </c>
      <c r="I47" s="213">
        <f>H47</f>
        <v>71843</v>
      </c>
    </row>
    <row r="48" spans="1:9" ht="41.25">
      <c r="A48" s="210" t="s">
        <v>210</v>
      </c>
      <c r="B48" s="210"/>
      <c r="C48" s="210"/>
      <c r="D48" s="199" t="s">
        <v>211</v>
      </c>
      <c r="E48" s="229"/>
      <c r="F48" s="229"/>
      <c r="G48" s="229"/>
      <c r="H48" s="230">
        <f aca="true" t="shared" si="1" ref="H48:I50">H49</f>
        <v>322109.32</v>
      </c>
      <c r="I48" s="230">
        <f t="shared" si="1"/>
        <v>322109.32</v>
      </c>
    </row>
    <row r="49" spans="1:9" ht="27">
      <c r="A49" s="231" t="s">
        <v>212</v>
      </c>
      <c r="B49" s="211"/>
      <c r="C49" s="212"/>
      <c r="D49" s="211" t="s">
        <v>213</v>
      </c>
      <c r="E49" s="229"/>
      <c r="F49" s="229"/>
      <c r="G49" s="229"/>
      <c r="H49" s="230">
        <f t="shared" si="1"/>
        <v>322109.32</v>
      </c>
      <c r="I49" s="230">
        <f t="shared" si="1"/>
        <v>322109.32</v>
      </c>
    </row>
    <row r="50" spans="1:9" ht="27">
      <c r="A50" s="231" t="s">
        <v>214</v>
      </c>
      <c r="B50" s="211"/>
      <c r="C50" s="212"/>
      <c r="D50" s="211" t="s">
        <v>215</v>
      </c>
      <c r="E50" s="229"/>
      <c r="F50" s="229"/>
      <c r="G50" s="229"/>
      <c r="H50" s="230">
        <f t="shared" si="1"/>
        <v>322109.32</v>
      </c>
      <c r="I50" s="230">
        <f t="shared" si="1"/>
        <v>322109.32</v>
      </c>
    </row>
    <row r="51" spans="1:9" ht="41.25">
      <c r="A51" s="210" t="s">
        <v>79</v>
      </c>
      <c r="B51" s="211"/>
      <c r="C51" s="212"/>
      <c r="D51" s="213"/>
      <c r="E51" s="222">
        <v>200</v>
      </c>
      <c r="F51" s="229"/>
      <c r="G51" s="229"/>
      <c r="H51" s="230">
        <f>'РАСХ 2020 по целевым статьям'!M102</f>
        <v>322109.32</v>
      </c>
      <c r="I51" s="230">
        <f>H51</f>
        <v>322109.32</v>
      </c>
    </row>
    <row r="52" spans="1:10" s="220" customFormat="1" ht="27">
      <c r="A52" s="218" t="s">
        <v>284</v>
      </c>
      <c r="B52" s="205"/>
      <c r="C52" s="206" t="s">
        <v>285</v>
      </c>
      <c r="D52" s="207"/>
      <c r="E52" s="208"/>
      <c r="F52" s="209">
        <f>F53</f>
        <v>205170</v>
      </c>
      <c r="G52" s="209"/>
      <c r="H52" s="209"/>
      <c r="I52" s="209">
        <f>I53</f>
        <v>205170</v>
      </c>
      <c r="J52" s="219"/>
    </row>
    <row r="53" spans="1:9" ht="13.5">
      <c r="A53" s="210" t="s">
        <v>233</v>
      </c>
      <c r="B53" s="199"/>
      <c r="C53" s="200"/>
      <c r="D53" s="211" t="s">
        <v>234</v>
      </c>
      <c r="E53" s="212"/>
      <c r="F53" s="213">
        <f>F54</f>
        <v>205170</v>
      </c>
      <c r="G53" s="232"/>
      <c r="H53" s="213"/>
      <c r="I53" s="213">
        <f>I54</f>
        <v>205170</v>
      </c>
    </row>
    <row r="54" spans="1:9" ht="54.75">
      <c r="A54" s="210" t="s">
        <v>254</v>
      </c>
      <c r="B54" s="192"/>
      <c r="C54" s="200"/>
      <c r="D54" s="211" t="s">
        <v>255</v>
      </c>
      <c r="E54" s="212"/>
      <c r="F54" s="213">
        <f>F55</f>
        <v>205170</v>
      </c>
      <c r="G54" s="213"/>
      <c r="H54" s="213"/>
      <c r="I54" s="213">
        <f>I55</f>
        <v>205170</v>
      </c>
    </row>
    <row r="55" spans="1:9" ht="82.5">
      <c r="A55" s="210" t="s">
        <v>191</v>
      </c>
      <c r="B55" s="211"/>
      <c r="C55" s="212"/>
      <c r="D55" s="211"/>
      <c r="E55" s="212">
        <v>100</v>
      </c>
      <c r="F55" s="213">
        <f>'РАСХ 2020 по целевым статьям'!M132</f>
        <v>205170</v>
      </c>
      <c r="G55" s="213"/>
      <c r="H55" s="213"/>
      <c r="I55" s="213">
        <f>F55</f>
        <v>205170</v>
      </c>
    </row>
    <row r="56" spans="1:9" ht="58.5" customHeight="1">
      <c r="A56" s="218" t="s">
        <v>286</v>
      </c>
      <c r="B56" s="218"/>
      <c r="C56" s="206" t="s">
        <v>287</v>
      </c>
      <c r="D56" s="233"/>
      <c r="E56" s="234"/>
      <c r="F56" s="235"/>
      <c r="G56" s="235"/>
      <c r="H56" s="235">
        <f aca="true" t="shared" si="2" ref="H56:I60">H57</f>
        <v>150000</v>
      </c>
      <c r="I56" s="235">
        <f t="shared" si="2"/>
        <v>150000</v>
      </c>
    </row>
    <row r="57" spans="1:9" ht="36" customHeight="1">
      <c r="A57" s="210" t="s">
        <v>132</v>
      </c>
      <c r="B57" s="199"/>
      <c r="C57" s="200"/>
      <c r="D57" s="211" t="s">
        <v>288</v>
      </c>
      <c r="E57" s="212"/>
      <c r="F57" s="213"/>
      <c r="G57" s="213"/>
      <c r="H57" s="213">
        <f t="shared" si="2"/>
        <v>150000</v>
      </c>
      <c r="I57" s="213">
        <f t="shared" si="2"/>
        <v>150000</v>
      </c>
    </row>
    <row r="58" spans="1:9" ht="69" customHeight="1">
      <c r="A58" s="210" t="s">
        <v>134</v>
      </c>
      <c r="B58" s="211"/>
      <c r="C58" s="200"/>
      <c r="D58" s="211" t="s">
        <v>289</v>
      </c>
      <c r="E58" s="212"/>
      <c r="F58" s="213"/>
      <c r="G58" s="213"/>
      <c r="H58" s="213">
        <f t="shared" si="2"/>
        <v>150000</v>
      </c>
      <c r="I58" s="213">
        <f t="shared" si="2"/>
        <v>150000</v>
      </c>
    </row>
    <row r="59" spans="1:9" ht="39" customHeight="1">
      <c r="A59" s="210" t="s">
        <v>136</v>
      </c>
      <c r="B59" s="211"/>
      <c r="C59" s="200"/>
      <c r="D59" s="211" t="s">
        <v>137</v>
      </c>
      <c r="E59" s="212"/>
      <c r="F59" s="213"/>
      <c r="G59" s="213"/>
      <c r="H59" s="213">
        <f t="shared" si="2"/>
        <v>150000</v>
      </c>
      <c r="I59" s="213">
        <f t="shared" si="2"/>
        <v>150000</v>
      </c>
    </row>
    <row r="60" spans="1:9" ht="68.25" customHeight="1">
      <c r="A60" s="210" t="s">
        <v>138</v>
      </c>
      <c r="B60" s="128"/>
      <c r="C60" s="200"/>
      <c r="D60" s="211" t="s">
        <v>139</v>
      </c>
      <c r="E60" s="212"/>
      <c r="F60" s="213"/>
      <c r="G60" s="213"/>
      <c r="H60" s="213">
        <f t="shared" si="2"/>
        <v>150000</v>
      </c>
      <c r="I60" s="213">
        <f t="shared" si="2"/>
        <v>150000</v>
      </c>
    </row>
    <row r="61" spans="1:9" ht="41.25">
      <c r="A61" s="210" t="s">
        <v>79</v>
      </c>
      <c r="B61" s="211"/>
      <c r="C61" s="212"/>
      <c r="D61" s="211"/>
      <c r="E61" s="212">
        <v>200</v>
      </c>
      <c r="F61" s="213"/>
      <c r="G61" s="213"/>
      <c r="H61" s="213">
        <f>'РАСХ 2020 по целевым статьям'!M48</f>
        <v>150000</v>
      </c>
      <c r="I61" s="213">
        <f>H61</f>
        <v>150000</v>
      </c>
    </row>
    <row r="62" spans="1:9" ht="49.5" customHeight="1">
      <c r="A62" s="236" t="s">
        <v>290</v>
      </c>
      <c r="B62" s="207"/>
      <c r="C62" s="207" t="s">
        <v>291</v>
      </c>
      <c r="D62" s="207"/>
      <c r="E62" s="208"/>
      <c r="F62" s="209"/>
      <c r="G62" s="209"/>
      <c r="H62" s="209">
        <f>H63</f>
        <v>57000</v>
      </c>
      <c r="I62" s="209">
        <f>H62</f>
        <v>57000</v>
      </c>
    </row>
    <row r="63" spans="1:11" ht="83.25" customHeight="1">
      <c r="A63" s="215" t="s">
        <v>106</v>
      </c>
      <c r="B63" s="211"/>
      <c r="C63" s="212"/>
      <c r="D63" s="201" t="s">
        <v>107</v>
      </c>
      <c r="E63" s="212"/>
      <c r="F63" s="213"/>
      <c r="G63" s="213"/>
      <c r="H63" s="213">
        <f>H64+H68+H72+H76</f>
        <v>57000</v>
      </c>
      <c r="I63" s="213">
        <f>H63</f>
        <v>57000</v>
      </c>
      <c r="K63" s="237"/>
    </row>
    <row r="64" spans="1:11" ht="57">
      <c r="A64" s="238" t="s">
        <v>108</v>
      </c>
      <c r="B64" s="201"/>
      <c r="C64" s="202"/>
      <c r="D64" s="239" t="s">
        <v>109</v>
      </c>
      <c r="E64" s="202"/>
      <c r="F64" s="203"/>
      <c r="G64" s="203"/>
      <c r="H64" s="203">
        <f aca="true" t="shared" si="3" ref="H64:I66">H65</f>
        <v>1000</v>
      </c>
      <c r="I64" s="203">
        <f t="shared" si="3"/>
        <v>1000</v>
      </c>
      <c r="K64" s="240"/>
    </row>
    <row r="65" spans="1:11" ht="82.5">
      <c r="A65" s="241" t="s">
        <v>110</v>
      </c>
      <c r="B65" s="211"/>
      <c r="C65" s="212"/>
      <c r="D65" s="242" t="s">
        <v>111</v>
      </c>
      <c r="E65" s="212"/>
      <c r="F65" s="213"/>
      <c r="G65" s="213"/>
      <c r="H65" s="213">
        <f t="shared" si="3"/>
        <v>1000</v>
      </c>
      <c r="I65" s="213">
        <f t="shared" si="3"/>
        <v>1000</v>
      </c>
      <c r="K65" s="240"/>
    </row>
    <row r="66" spans="1:11" ht="54.75">
      <c r="A66" s="241" t="s">
        <v>112</v>
      </c>
      <c r="B66" s="211"/>
      <c r="C66" s="212"/>
      <c r="D66" s="242" t="s">
        <v>113</v>
      </c>
      <c r="E66" s="212"/>
      <c r="F66" s="213"/>
      <c r="G66" s="213"/>
      <c r="H66" s="213">
        <f t="shared" si="3"/>
        <v>1000</v>
      </c>
      <c r="I66" s="213">
        <f t="shared" si="3"/>
        <v>1000</v>
      </c>
      <c r="K66" s="240"/>
    </row>
    <row r="67" spans="1:11" ht="41.25">
      <c r="A67" s="210" t="s">
        <v>79</v>
      </c>
      <c r="B67" s="211"/>
      <c r="C67" s="212"/>
      <c r="D67" s="242"/>
      <c r="E67" s="212">
        <v>200</v>
      </c>
      <c r="F67" s="213"/>
      <c r="G67" s="213"/>
      <c r="H67" s="213">
        <f>'РАСХ 2020 по целевым статьям'!M30</f>
        <v>1000</v>
      </c>
      <c r="I67" s="213">
        <f>H67</f>
        <v>1000</v>
      </c>
      <c r="K67" s="243"/>
    </row>
    <row r="68" spans="1:11" ht="72">
      <c r="A68" s="238" t="s">
        <v>114</v>
      </c>
      <c r="B68" s="201"/>
      <c r="C68" s="202"/>
      <c r="D68" s="239" t="s">
        <v>115</v>
      </c>
      <c r="E68" s="202"/>
      <c r="F68" s="203"/>
      <c r="G68" s="203"/>
      <c r="H68" s="203">
        <f aca="true" t="shared" si="4" ref="H68:I70">H69</f>
        <v>36000</v>
      </c>
      <c r="I68" s="203">
        <f t="shared" si="4"/>
        <v>36000</v>
      </c>
      <c r="K68" s="240"/>
    </row>
    <row r="69" spans="1:11" ht="69">
      <c r="A69" s="241" t="s">
        <v>116</v>
      </c>
      <c r="B69" s="211"/>
      <c r="C69" s="212"/>
      <c r="D69" s="242" t="s">
        <v>117</v>
      </c>
      <c r="E69" s="212"/>
      <c r="F69" s="213"/>
      <c r="G69" s="213"/>
      <c r="H69" s="213">
        <f t="shared" si="4"/>
        <v>36000</v>
      </c>
      <c r="I69" s="213">
        <f t="shared" si="4"/>
        <v>36000</v>
      </c>
      <c r="K69" s="240"/>
    </row>
    <row r="70" spans="1:11" ht="69">
      <c r="A70" s="241" t="s">
        <v>118</v>
      </c>
      <c r="B70" s="211"/>
      <c r="C70" s="212"/>
      <c r="D70" s="242" t="s">
        <v>119</v>
      </c>
      <c r="E70" s="212"/>
      <c r="F70" s="213"/>
      <c r="G70" s="213"/>
      <c r="H70" s="213">
        <f t="shared" si="4"/>
        <v>36000</v>
      </c>
      <c r="I70" s="213">
        <f t="shared" si="4"/>
        <v>36000</v>
      </c>
      <c r="K70" s="240"/>
    </row>
    <row r="71" spans="1:11" ht="41.25">
      <c r="A71" s="210" t="s">
        <v>79</v>
      </c>
      <c r="B71" s="211"/>
      <c r="C71" s="212"/>
      <c r="D71" s="242"/>
      <c r="E71" s="212">
        <v>200</v>
      </c>
      <c r="F71" s="213"/>
      <c r="G71" s="213"/>
      <c r="H71" s="213">
        <f>'РАСХ 2020 по целевым статьям'!M34</f>
        <v>36000</v>
      </c>
      <c r="I71" s="213">
        <f>H71</f>
        <v>36000</v>
      </c>
      <c r="K71" s="243"/>
    </row>
    <row r="72" spans="1:11" ht="86.25">
      <c r="A72" s="238" t="s">
        <v>120</v>
      </c>
      <c r="B72" s="201"/>
      <c r="C72" s="202"/>
      <c r="D72" s="239" t="s">
        <v>121</v>
      </c>
      <c r="E72" s="202"/>
      <c r="F72" s="203"/>
      <c r="G72" s="203"/>
      <c r="H72" s="203">
        <f aca="true" t="shared" si="5" ref="H72:I74">H73</f>
        <v>10000</v>
      </c>
      <c r="I72" s="203">
        <f t="shared" si="5"/>
        <v>10000</v>
      </c>
      <c r="K72" s="240"/>
    </row>
    <row r="73" spans="1:11" ht="82.5">
      <c r="A73" s="241" t="s">
        <v>122</v>
      </c>
      <c r="B73" s="211"/>
      <c r="C73" s="244"/>
      <c r="D73" s="242" t="s">
        <v>123</v>
      </c>
      <c r="E73" s="212"/>
      <c r="F73" s="213"/>
      <c r="G73" s="213"/>
      <c r="H73" s="213">
        <f t="shared" si="5"/>
        <v>10000</v>
      </c>
      <c r="I73" s="213">
        <f t="shared" si="5"/>
        <v>10000</v>
      </c>
      <c r="K73" s="240"/>
    </row>
    <row r="74" spans="1:11" ht="96">
      <c r="A74" s="241" t="s">
        <v>124</v>
      </c>
      <c r="B74" s="211"/>
      <c r="C74" s="212"/>
      <c r="D74" s="242" t="s">
        <v>125</v>
      </c>
      <c r="E74" s="212"/>
      <c r="F74" s="213"/>
      <c r="G74" s="213"/>
      <c r="H74" s="213">
        <f t="shared" si="5"/>
        <v>10000</v>
      </c>
      <c r="I74" s="213">
        <f t="shared" si="5"/>
        <v>10000</v>
      </c>
      <c r="K74" s="240"/>
    </row>
    <row r="75" spans="1:11" ht="41.25">
      <c r="A75" s="210" t="s">
        <v>79</v>
      </c>
      <c r="B75" s="211"/>
      <c r="C75" s="212"/>
      <c r="D75" s="242"/>
      <c r="E75" s="212">
        <v>200</v>
      </c>
      <c r="F75" s="213"/>
      <c r="G75" s="213"/>
      <c r="H75" s="213">
        <f>'РАСХ 2020 по целевым статьям'!M38</f>
        <v>10000</v>
      </c>
      <c r="I75" s="213">
        <f>H75</f>
        <v>10000</v>
      </c>
      <c r="K75" s="243"/>
    </row>
    <row r="76" spans="1:11" ht="72">
      <c r="A76" s="238" t="s">
        <v>126</v>
      </c>
      <c r="B76" s="201"/>
      <c r="C76" s="202"/>
      <c r="D76" s="239" t="s">
        <v>127</v>
      </c>
      <c r="E76" s="202"/>
      <c r="F76" s="203"/>
      <c r="G76" s="203"/>
      <c r="H76" s="203">
        <f aca="true" t="shared" si="6" ref="H76:I78">H77</f>
        <v>10000</v>
      </c>
      <c r="I76" s="203">
        <f t="shared" si="6"/>
        <v>10000</v>
      </c>
      <c r="K76" s="240"/>
    </row>
    <row r="77" spans="1:11" ht="69">
      <c r="A77" s="241" t="s">
        <v>128</v>
      </c>
      <c r="B77" s="211"/>
      <c r="C77" s="212"/>
      <c r="D77" s="242" t="s">
        <v>129</v>
      </c>
      <c r="E77" s="212"/>
      <c r="F77" s="213"/>
      <c r="G77" s="213"/>
      <c r="H77" s="213">
        <f t="shared" si="6"/>
        <v>10000</v>
      </c>
      <c r="I77" s="213">
        <f t="shared" si="6"/>
        <v>10000</v>
      </c>
      <c r="K77" s="240"/>
    </row>
    <row r="78" spans="1:11" ht="75" customHeight="1">
      <c r="A78" s="241" t="s">
        <v>130</v>
      </c>
      <c r="B78" s="211"/>
      <c r="C78" s="212"/>
      <c r="D78" s="242" t="s">
        <v>131</v>
      </c>
      <c r="E78" s="212"/>
      <c r="F78" s="213"/>
      <c r="G78" s="213"/>
      <c r="H78" s="213">
        <f t="shared" si="6"/>
        <v>10000</v>
      </c>
      <c r="I78" s="213">
        <f t="shared" si="6"/>
        <v>10000</v>
      </c>
      <c r="K78" s="240"/>
    </row>
    <row r="79" spans="1:11" ht="41.25">
      <c r="A79" s="210" t="s">
        <v>79</v>
      </c>
      <c r="B79" s="211"/>
      <c r="C79" s="212"/>
      <c r="D79" s="242"/>
      <c r="E79" s="212">
        <v>200</v>
      </c>
      <c r="F79" s="213"/>
      <c r="G79" s="213"/>
      <c r="H79" s="213">
        <f>'РАСХ 2020 по целевым статьям'!M42</f>
        <v>10000</v>
      </c>
      <c r="I79" s="213">
        <f>H79</f>
        <v>10000</v>
      </c>
      <c r="K79" s="240"/>
    </row>
    <row r="80" spans="1:11" ht="30" customHeight="1">
      <c r="A80" s="218" t="s">
        <v>292</v>
      </c>
      <c r="B80" s="205"/>
      <c r="C80" s="206" t="s">
        <v>293</v>
      </c>
      <c r="D80" s="207"/>
      <c r="E80" s="208"/>
      <c r="F80" s="209"/>
      <c r="G80" s="209">
        <f>G81</f>
        <v>4268780</v>
      </c>
      <c r="H80" s="209">
        <f>H81+H115</f>
        <v>10874199.75</v>
      </c>
      <c r="I80" s="209">
        <f>I81</f>
        <v>12532453.75</v>
      </c>
      <c r="K80" s="243"/>
    </row>
    <row r="81" spans="1:11" ht="55.5" customHeight="1">
      <c r="A81" s="215" t="s">
        <v>217</v>
      </c>
      <c r="B81" s="196"/>
      <c r="C81" s="197"/>
      <c r="D81" s="201" t="s">
        <v>218</v>
      </c>
      <c r="E81" s="202"/>
      <c r="F81" s="203"/>
      <c r="G81" s="203">
        <f>G82</f>
        <v>4268780</v>
      </c>
      <c r="H81" s="203">
        <f>H82</f>
        <v>8263673.75</v>
      </c>
      <c r="I81" s="203">
        <f>I82</f>
        <v>12532453.75</v>
      </c>
      <c r="K81" s="245"/>
    </row>
    <row r="82" spans="1:9" ht="59.25" customHeight="1">
      <c r="A82" s="210" t="s">
        <v>220</v>
      </c>
      <c r="B82" s="199"/>
      <c r="C82" s="200"/>
      <c r="D82" s="211" t="s">
        <v>221</v>
      </c>
      <c r="E82" s="212"/>
      <c r="F82" s="213"/>
      <c r="G82" s="213">
        <f>G83</f>
        <v>4268780</v>
      </c>
      <c r="H82" s="213">
        <f>H83</f>
        <v>8263673.75</v>
      </c>
      <c r="I82" s="213">
        <f>I83</f>
        <v>12532453.75</v>
      </c>
    </row>
    <row r="83" spans="1:9" ht="69">
      <c r="A83" s="210" t="s">
        <v>222</v>
      </c>
      <c r="B83" s="199"/>
      <c r="C83" s="200"/>
      <c r="D83" s="211" t="s">
        <v>223</v>
      </c>
      <c r="E83" s="212"/>
      <c r="F83" s="213">
        <f>F84+F86+F88+F90</f>
        <v>0</v>
      </c>
      <c r="G83" s="213">
        <f>G84+G86+G88+G90</f>
        <v>4268780</v>
      </c>
      <c r="H83" s="213">
        <f>H84+H86+H88+H90</f>
        <v>8263673.75</v>
      </c>
      <c r="I83" s="213">
        <f>I84+I86+I88+I90</f>
        <v>12532453.75</v>
      </c>
    </row>
    <row r="84" spans="1:9" ht="82.5">
      <c r="A84" s="210" t="s">
        <v>225</v>
      </c>
      <c r="B84" s="191"/>
      <c r="C84" s="200"/>
      <c r="D84" s="211" t="s">
        <v>226</v>
      </c>
      <c r="E84" s="212"/>
      <c r="F84" s="213"/>
      <c r="G84" s="213"/>
      <c r="H84" s="213">
        <f>H85</f>
        <v>6418876.55</v>
      </c>
      <c r="I84" s="213">
        <f>H84</f>
        <v>6418876.55</v>
      </c>
    </row>
    <row r="85" spans="1:9" ht="41.25">
      <c r="A85" s="210" t="s">
        <v>79</v>
      </c>
      <c r="B85" s="211"/>
      <c r="C85" s="212"/>
      <c r="D85" s="211"/>
      <c r="E85" s="212">
        <v>200</v>
      </c>
      <c r="F85" s="213"/>
      <c r="G85" s="213"/>
      <c r="H85" s="213">
        <f>'РАСХ 2020 по целевым статьям'!M107</f>
        <v>6418876.55</v>
      </c>
      <c r="I85" s="213">
        <f>H85</f>
        <v>6418876.55</v>
      </c>
    </row>
    <row r="86" spans="1:9" ht="27">
      <c r="A86" s="210" t="s">
        <v>227</v>
      </c>
      <c r="B86" s="192"/>
      <c r="C86" s="212"/>
      <c r="D86" s="211" t="s">
        <v>228</v>
      </c>
      <c r="E86" s="212"/>
      <c r="F86" s="213"/>
      <c r="G86" s="213"/>
      <c r="H86" s="213">
        <f>H87</f>
        <v>1622983.2</v>
      </c>
      <c r="I86" s="213">
        <f>H86</f>
        <v>1622983.2</v>
      </c>
    </row>
    <row r="87" spans="1:9" ht="41.25">
      <c r="A87" s="210" t="s">
        <v>79</v>
      </c>
      <c r="B87" s="246"/>
      <c r="C87" s="192"/>
      <c r="D87" s="246"/>
      <c r="E87" s="212">
        <v>200</v>
      </c>
      <c r="F87" s="213"/>
      <c r="G87" s="213"/>
      <c r="H87" s="213">
        <f>'РАСХ 2020 по целевым статьям'!L110</f>
        <v>1622983.2</v>
      </c>
      <c r="I87" s="213">
        <f>H87</f>
        <v>1622983.2</v>
      </c>
    </row>
    <row r="88" spans="1:9" ht="41.25">
      <c r="A88" s="210" t="s">
        <v>229</v>
      </c>
      <c r="B88" s="228"/>
      <c r="C88" s="228"/>
      <c r="D88" s="211" t="s">
        <v>230</v>
      </c>
      <c r="E88" s="212"/>
      <c r="F88" s="213"/>
      <c r="G88" s="213"/>
      <c r="H88" s="213">
        <f>H89</f>
        <v>221814</v>
      </c>
      <c r="I88" s="213">
        <f>I89</f>
        <v>221814</v>
      </c>
    </row>
    <row r="89" spans="1:9" ht="41.25">
      <c r="A89" s="210" t="s">
        <v>79</v>
      </c>
      <c r="B89" s="228"/>
      <c r="C89" s="228"/>
      <c r="D89" s="211"/>
      <c r="E89" s="212">
        <v>200</v>
      </c>
      <c r="F89" s="213"/>
      <c r="G89" s="213"/>
      <c r="H89" s="213">
        <f>'РАСХ 2020 по целевым статьям'!M111</f>
        <v>221814</v>
      </c>
      <c r="I89" s="213">
        <f>H89</f>
        <v>221814</v>
      </c>
    </row>
    <row r="90" spans="1:9" ht="27">
      <c r="A90" s="210" t="s">
        <v>227</v>
      </c>
      <c r="B90" s="228"/>
      <c r="C90" s="228"/>
      <c r="D90" s="211" t="s">
        <v>231</v>
      </c>
      <c r="E90" s="212"/>
      <c r="F90" s="213"/>
      <c r="G90" s="213">
        <f>G91</f>
        <v>4268780</v>
      </c>
      <c r="H90" s="213"/>
      <c r="I90" s="213">
        <f>I91</f>
        <v>4268780</v>
      </c>
    </row>
    <row r="91" spans="1:9" ht="41.25">
      <c r="A91" s="210" t="s">
        <v>79</v>
      </c>
      <c r="B91" s="228"/>
      <c r="C91" s="228"/>
      <c r="D91" s="211"/>
      <c r="E91" s="212">
        <v>200</v>
      </c>
      <c r="F91" s="213"/>
      <c r="G91" s="213">
        <f>'РАСХ 2020 по целевым статьям'!K114</f>
        <v>4268780</v>
      </c>
      <c r="H91" s="213"/>
      <c r="I91" s="213">
        <f>G91</f>
        <v>4268780</v>
      </c>
    </row>
    <row r="92" spans="1:10" s="248" customFormat="1" ht="21.75" customHeight="1">
      <c r="A92" s="218" t="s">
        <v>294</v>
      </c>
      <c r="B92" s="218"/>
      <c r="C92" s="206" t="s">
        <v>295</v>
      </c>
      <c r="D92" s="233"/>
      <c r="E92" s="234"/>
      <c r="F92" s="235"/>
      <c r="G92" s="235"/>
      <c r="H92" s="235">
        <f>H93+H98</f>
        <v>1433803.5899999999</v>
      </c>
      <c r="I92" s="235">
        <f>H92</f>
        <v>1433803.5899999999</v>
      </c>
      <c r="J92" s="247"/>
    </row>
    <row r="93" spans="1:10" s="248" customFormat="1" ht="89.25" customHeight="1">
      <c r="A93" s="215" t="s">
        <v>80</v>
      </c>
      <c r="B93" s="215"/>
      <c r="C93" s="197"/>
      <c r="D93" s="201" t="s">
        <v>81</v>
      </c>
      <c r="E93" s="249"/>
      <c r="F93" s="250"/>
      <c r="G93" s="250"/>
      <c r="H93" s="250">
        <f aca="true" t="shared" si="7" ref="H93:I96">H94</f>
        <v>327700</v>
      </c>
      <c r="I93" s="250">
        <f t="shared" si="7"/>
        <v>327700</v>
      </c>
      <c r="J93" s="247"/>
    </row>
    <row r="94" spans="1:10" s="248" customFormat="1" ht="65.25" customHeight="1">
      <c r="A94" s="241" t="s">
        <v>296</v>
      </c>
      <c r="B94" s="251"/>
      <c r="C94" s="252"/>
      <c r="D94" s="242" t="s">
        <v>91</v>
      </c>
      <c r="E94" s="249"/>
      <c r="F94" s="250"/>
      <c r="G94" s="250"/>
      <c r="H94" s="253">
        <f t="shared" si="7"/>
        <v>327700</v>
      </c>
      <c r="I94" s="253">
        <f t="shared" si="7"/>
        <v>327700</v>
      </c>
      <c r="J94" s="247"/>
    </row>
    <row r="95" spans="1:10" s="248" customFormat="1" ht="110.25" customHeight="1">
      <c r="A95" s="241" t="s">
        <v>92</v>
      </c>
      <c r="B95" s="251"/>
      <c r="C95" s="252"/>
      <c r="D95" s="242" t="s">
        <v>93</v>
      </c>
      <c r="E95" s="249"/>
      <c r="F95" s="250"/>
      <c r="G95" s="250"/>
      <c r="H95" s="253">
        <f t="shared" si="7"/>
        <v>327700</v>
      </c>
      <c r="I95" s="253">
        <f t="shared" si="7"/>
        <v>327700</v>
      </c>
      <c r="J95" s="247"/>
    </row>
    <row r="96" spans="1:10" s="248" customFormat="1" ht="85.5" customHeight="1">
      <c r="A96" s="241" t="s">
        <v>94</v>
      </c>
      <c r="B96" s="254"/>
      <c r="C96" s="252"/>
      <c r="D96" s="242" t="s">
        <v>95</v>
      </c>
      <c r="E96" s="249"/>
      <c r="F96" s="250"/>
      <c r="G96" s="250"/>
      <c r="H96" s="253">
        <f t="shared" si="7"/>
        <v>327700</v>
      </c>
      <c r="I96" s="253">
        <f t="shared" si="7"/>
        <v>327700</v>
      </c>
      <c r="J96" s="247"/>
    </row>
    <row r="97" spans="1:10" s="248" customFormat="1" ht="66.75" customHeight="1">
      <c r="A97" s="241" t="s">
        <v>96</v>
      </c>
      <c r="B97" s="242"/>
      <c r="D97" s="255"/>
      <c r="E97" s="252">
        <v>400</v>
      </c>
      <c r="F97" s="250"/>
      <c r="G97" s="250"/>
      <c r="H97" s="253">
        <f>'РАСХ 2020 по целевым статьям'!M21</f>
        <v>327700</v>
      </c>
      <c r="I97" s="253">
        <f>H97</f>
        <v>327700</v>
      </c>
      <c r="J97" s="247"/>
    </row>
    <row r="98" spans="1:9" ht="41.25">
      <c r="A98" s="215" t="s">
        <v>149</v>
      </c>
      <c r="B98" s="228"/>
      <c r="C98" s="200"/>
      <c r="D98" s="201" t="s">
        <v>282</v>
      </c>
      <c r="E98" s="256"/>
      <c r="F98" s="253"/>
      <c r="G98" s="250"/>
      <c r="H98" s="250">
        <f>H99</f>
        <v>1106103.5899999999</v>
      </c>
      <c r="I98" s="250">
        <f>I99</f>
        <v>1106103.5899999999</v>
      </c>
    </row>
    <row r="99" spans="1:9" ht="41.25">
      <c r="A99" s="241" t="s">
        <v>160</v>
      </c>
      <c r="B99" s="228"/>
      <c r="C99" s="252"/>
      <c r="D99" s="242" t="s">
        <v>161</v>
      </c>
      <c r="E99" s="257"/>
      <c r="F99" s="258"/>
      <c r="G99" s="258"/>
      <c r="H99" s="213">
        <f>H100</f>
        <v>1106103.5899999999</v>
      </c>
      <c r="I99" s="213">
        <f>I100</f>
        <v>1106103.5899999999</v>
      </c>
    </row>
    <row r="100" spans="1:9" ht="27">
      <c r="A100" s="241" t="s">
        <v>162</v>
      </c>
      <c r="B100" s="228"/>
      <c r="C100" s="252"/>
      <c r="D100" s="242" t="s">
        <v>163</v>
      </c>
      <c r="E100" s="257"/>
      <c r="F100" s="258"/>
      <c r="G100" s="258"/>
      <c r="H100" s="258">
        <f>H101+H103</f>
        <v>1106103.5899999999</v>
      </c>
      <c r="I100" s="258">
        <f>H100</f>
        <v>1106103.5899999999</v>
      </c>
    </row>
    <row r="101" spans="1:9" ht="54.75">
      <c r="A101" s="241" t="s">
        <v>164</v>
      </c>
      <c r="B101" s="228"/>
      <c r="C101" s="252"/>
      <c r="D101" s="242" t="s">
        <v>165</v>
      </c>
      <c r="E101" s="257"/>
      <c r="F101" s="258"/>
      <c r="G101" s="258"/>
      <c r="H101" s="213">
        <f>H102</f>
        <v>1005030.59</v>
      </c>
      <c r="I101" s="258">
        <f>H101</f>
        <v>1005030.59</v>
      </c>
    </row>
    <row r="102" spans="1:9" ht="41.25">
      <c r="A102" s="210" t="s">
        <v>79</v>
      </c>
      <c r="B102" s="242"/>
      <c r="C102" s="252"/>
      <c r="D102" s="258"/>
      <c r="E102" s="257">
        <v>200</v>
      </c>
      <c r="F102" s="258"/>
      <c r="G102" s="258"/>
      <c r="H102" s="213">
        <f>'РАСХ 2020 по целевым статьям'!M61</f>
        <v>1005030.59</v>
      </c>
      <c r="I102" s="258">
        <f>H102</f>
        <v>1005030.59</v>
      </c>
    </row>
    <row r="103" spans="1:9" ht="54.75">
      <c r="A103" s="241" t="s">
        <v>167</v>
      </c>
      <c r="B103" s="228"/>
      <c r="C103" s="252"/>
      <c r="D103" s="242" t="s">
        <v>168</v>
      </c>
      <c r="E103" s="258"/>
      <c r="F103" s="258"/>
      <c r="G103" s="258"/>
      <c r="H103" s="258">
        <f>H104</f>
        <v>101073</v>
      </c>
      <c r="I103" s="258">
        <f>H103</f>
        <v>101073</v>
      </c>
    </row>
    <row r="104" spans="1:9" ht="41.25">
      <c r="A104" s="210" t="s">
        <v>79</v>
      </c>
      <c r="B104" s="228"/>
      <c r="C104" s="212"/>
      <c r="D104" s="211"/>
      <c r="E104" s="259">
        <v>200</v>
      </c>
      <c r="F104" s="216"/>
      <c r="G104" s="260"/>
      <c r="H104" s="213">
        <f>'РАСХ 2020 по целевым статьям'!M63</f>
        <v>101073</v>
      </c>
      <c r="I104" s="258">
        <f>H104</f>
        <v>101073</v>
      </c>
    </row>
    <row r="105" spans="1:9" ht="13.5">
      <c r="A105" s="218" t="s">
        <v>297</v>
      </c>
      <c r="B105" s="205"/>
      <c r="C105" s="206" t="s">
        <v>298</v>
      </c>
      <c r="D105" s="207"/>
      <c r="E105" s="261"/>
      <c r="F105" s="209"/>
      <c r="G105" s="209"/>
      <c r="H105" s="209">
        <f>H106</f>
        <v>1199498.57</v>
      </c>
      <c r="I105" s="209">
        <f>I106</f>
        <v>1199498.57</v>
      </c>
    </row>
    <row r="106" spans="1:9" ht="41.25">
      <c r="A106" s="215" t="s">
        <v>149</v>
      </c>
      <c r="B106" s="228"/>
      <c r="C106" s="200"/>
      <c r="D106" s="201" t="s">
        <v>282</v>
      </c>
      <c r="E106" s="259"/>
      <c r="F106" s="213"/>
      <c r="G106" s="213"/>
      <c r="H106" s="213">
        <f>H107</f>
        <v>1199498.57</v>
      </c>
      <c r="I106" s="213">
        <f>I107</f>
        <v>1199498.57</v>
      </c>
    </row>
    <row r="107" spans="1:9" ht="41.25">
      <c r="A107" s="241" t="s">
        <v>160</v>
      </c>
      <c r="B107" s="228"/>
      <c r="C107" s="252"/>
      <c r="D107" s="242" t="s">
        <v>161</v>
      </c>
      <c r="E107" s="212"/>
      <c r="F107" s="213"/>
      <c r="G107" s="213"/>
      <c r="H107" s="213">
        <f>H108+H111</f>
        <v>1199498.57</v>
      </c>
      <c r="I107" s="213">
        <f>I108+I111</f>
        <v>1199498.57</v>
      </c>
    </row>
    <row r="108" spans="1:9" ht="27">
      <c r="A108" s="210" t="s">
        <v>171</v>
      </c>
      <c r="C108" s="212"/>
      <c r="D108" s="211" t="s">
        <v>172</v>
      </c>
      <c r="E108" s="212"/>
      <c r="F108" s="213"/>
      <c r="G108" s="213"/>
      <c r="H108" s="213">
        <f>H109+H110</f>
        <v>999498.5700000001</v>
      </c>
      <c r="I108" s="213">
        <f>I109+I110</f>
        <v>999498.5700000001</v>
      </c>
    </row>
    <row r="109" spans="1:9" ht="41.25">
      <c r="A109" s="210" t="s">
        <v>79</v>
      </c>
      <c r="B109" s="211"/>
      <c r="C109" s="262"/>
      <c r="D109" s="242"/>
      <c r="E109" s="212">
        <v>200</v>
      </c>
      <c r="F109" s="258"/>
      <c r="G109" s="258"/>
      <c r="H109" s="258">
        <f>'РАСХ 2020 по целевым статьям'!L67</f>
        <v>608069.01</v>
      </c>
      <c r="I109" s="258">
        <f>H109</f>
        <v>608069.01</v>
      </c>
    </row>
    <row r="110" spans="1:9" ht="13.5">
      <c r="A110" s="210" t="s">
        <v>173</v>
      </c>
      <c r="B110" s="211"/>
      <c r="C110" s="262"/>
      <c r="D110" s="211"/>
      <c r="E110" s="212">
        <v>800</v>
      </c>
      <c r="F110" s="258"/>
      <c r="G110" s="258"/>
      <c r="H110" s="258">
        <f>'РАСХ 2020 по целевым статьям'!M68</f>
        <v>391429.56</v>
      </c>
      <c r="I110" s="258">
        <f>H110</f>
        <v>391429.56</v>
      </c>
    </row>
    <row r="111" spans="1:9" ht="41.25" customHeight="1">
      <c r="A111" s="210" t="s">
        <v>299</v>
      </c>
      <c r="B111" s="211"/>
      <c r="C111" s="262"/>
      <c r="D111" s="211" t="s">
        <v>195</v>
      </c>
      <c r="E111" s="212"/>
      <c r="F111" s="213"/>
      <c r="G111" s="213"/>
      <c r="H111" s="213">
        <f>H112+H113</f>
        <v>200000</v>
      </c>
      <c r="I111" s="213">
        <f>I112+I113</f>
        <v>200000</v>
      </c>
    </row>
    <row r="112" spans="1:9" ht="41.25">
      <c r="A112" s="210" t="s">
        <v>79</v>
      </c>
      <c r="B112" s="211"/>
      <c r="C112" s="262"/>
      <c r="D112" s="211"/>
      <c r="E112" s="212">
        <v>200</v>
      </c>
      <c r="F112" s="213"/>
      <c r="G112" s="213"/>
      <c r="H112" s="213">
        <f>'РАСХ 2020 по целевым статьям'!M87</f>
        <v>105000</v>
      </c>
      <c r="I112" s="213">
        <f>H112</f>
        <v>105000</v>
      </c>
    </row>
    <row r="113" spans="1:9" ht="52.5" customHeight="1">
      <c r="A113" s="210" t="s">
        <v>196</v>
      </c>
      <c r="B113" s="211"/>
      <c r="C113" s="262"/>
      <c r="D113" s="211"/>
      <c r="E113" s="212">
        <v>400</v>
      </c>
      <c r="F113" s="213"/>
      <c r="G113" s="213"/>
      <c r="H113" s="213">
        <f>'РАСХ 2020 по целевым статьям'!M88</f>
        <v>95000</v>
      </c>
      <c r="I113" s="213">
        <f>H113</f>
        <v>95000</v>
      </c>
    </row>
    <row r="114" spans="1:9" ht="13.5">
      <c r="A114" s="218" t="s">
        <v>300</v>
      </c>
      <c r="B114" s="205"/>
      <c r="C114" s="206" t="s">
        <v>301</v>
      </c>
      <c r="D114" s="207"/>
      <c r="E114" s="208"/>
      <c r="F114" s="209">
        <f>F120</f>
        <v>0</v>
      </c>
      <c r="G114" s="209">
        <f>G120</f>
        <v>0</v>
      </c>
      <c r="H114" s="209">
        <f>H115+H120</f>
        <v>11901702.41</v>
      </c>
      <c r="I114" s="209">
        <f>F114+G114+H114</f>
        <v>11901702.41</v>
      </c>
    </row>
    <row r="115" spans="1:9" ht="41.25">
      <c r="A115" s="215">
        <f>'РАСХ 2020 по целевым статьям'!G22</f>
        <v>0</v>
      </c>
      <c r="B115" s="196"/>
      <c r="C115" s="197"/>
      <c r="D115" s="201" t="s">
        <v>98</v>
      </c>
      <c r="E115" s="202"/>
      <c r="F115" s="203"/>
      <c r="G115" s="203"/>
      <c r="H115" s="203">
        <f>H116</f>
        <v>2610526</v>
      </c>
      <c r="I115" s="203">
        <f>I116</f>
        <v>2610526</v>
      </c>
    </row>
    <row r="116" spans="1:9" ht="27">
      <c r="A116" s="210">
        <f>'РАСХ 2020 по целевым статьям'!G23</f>
        <v>0</v>
      </c>
      <c r="B116" s="199"/>
      <c r="C116" s="200"/>
      <c r="D116" s="211" t="s">
        <v>100</v>
      </c>
      <c r="E116" s="202"/>
      <c r="F116" s="203"/>
      <c r="G116" s="203"/>
      <c r="H116" s="213">
        <f>H118</f>
        <v>2610526</v>
      </c>
      <c r="I116" s="213">
        <f>I118</f>
        <v>2610526</v>
      </c>
    </row>
    <row r="117" spans="1:9" ht="41.25">
      <c r="A117" s="210">
        <f>'РАСХ 2020 по целевым статьям'!G24</f>
        <v>0</v>
      </c>
      <c r="B117" s="199"/>
      <c r="C117" s="200"/>
      <c r="D117" s="211" t="s">
        <v>302</v>
      </c>
      <c r="E117" s="212"/>
      <c r="F117" s="213"/>
      <c r="G117" s="213"/>
      <c r="H117" s="213">
        <f>H118</f>
        <v>2610526</v>
      </c>
      <c r="I117" s="213">
        <f>I118</f>
        <v>2610526</v>
      </c>
    </row>
    <row r="118" spans="1:9" ht="27">
      <c r="A118" s="210">
        <f>'РАСХ 2020 по целевым статьям'!G25</f>
        <v>0</v>
      </c>
      <c r="B118" s="196"/>
      <c r="C118" s="197"/>
      <c r="D118" s="211" t="s">
        <v>303</v>
      </c>
      <c r="E118" s="202"/>
      <c r="F118" s="203"/>
      <c r="G118" s="203"/>
      <c r="H118" s="213">
        <f>H119</f>
        <v>2610526</v>
      </c>
      <c r="I118" s="213">
        <f>I119</f>
        <v>2610526</v>
      </c>
    </row>
    <row r="119" spans="1:9" ht="41.25">
      <c r="A119" s="210" t="s">
        <v>79</v>
      </c>
      <c r="B119" s="211"/>
      <c r="C119" s="212"/>
      <c r="D119" s="211"/>
      <c r="E119" s="212">
        <v>200</v>
      </c>
      <c r="F119" s="203"/>
      <c r="G119" s="203"/>
      <c r="H119" s="213">
        <f>'РАСХ 2020 по целевым статьям'!M25</f>
        <v>2610526</v>
      </c>
      <c r="I119" s="213">
        <f>H119</f>
        <v>2610526</v>
      </c>
    </row>
    <row r="120" spans="1:9" ht="41.25">
      <c r="A120" s="215" t="s">
        <v>149</v>
      </c>
      <c r="B120" s="228"/>
      <c r="C120" s="200"/>
      <c r="D120" s="201" t="s">
        <v>282</v>
      </c>
      <c r="E120" s="202"/>
      <c r="F120" s="203">
        <f>F121</f>
        <v>0</v>
      </c>
      <c r="G120" s="203">
        <f>G126</f>
        <v>0</v>
      </c>
      <c r="H120" s="203">
        <f>H121</f>
        <v>9291176.41</v>
      </c>
      <c r="I120" s="203">
        <f aca="true" t="shared" si="8" ref="H120:I122">I121</f>
        <v>9291176.41</v>
      </c>
    </row>
    <row r="121" spans="1:9" ht="41.25">
      <c r="A121" s="241" t="s">
        <v>160</v>
      </c>
      <c r="B121" s="228"/>
      <c r="C121" s="252"/>
      <c r="D121" s="242" t="s">
        <v>161</v>
      </c>
      <c r="E121" s="252"/>
      <c r="F121" s="258">
        <f>F126</f>
        <v>0</v>
      </c>
      <c r="G121" s="258">
        <f>G126</f>
        <v>0</v>
      </c>
      <c r="H121" s="258">
        <f>H122+H126</f>
        <v>9291176.41</v>
      </c>
      <c r="I121" s="258">
        <f>I122+I126</f>
        <v>9291176.41</v>
      </c>
    </row>
    <row r="122" spans="1:9" ht="32.25" customHeight="1">
      <c r="A122" s="241" t="s">
        <v>174</v>
      </c>
      <c r="B122" s="242"/>
      <c r="C122" s="252"/>
      <c r="D122" s="242" t="s">
        <v>175</v>
      </c>
      <c r="E122" s="252"/>
      <c r="F122" s="258"/>
      <c r="G122" s="258"/>
      <c r="H122" s="258">
        <f t="shared" si="8"/>
        <v>3062453.93</v>
      </c>
      <c r="I122" s="258">
        <f t="shared" si="8"/>
        <v>3062453.93</v>
      </c>
    </row>
    <row r="123" spans="1:9" ht="13.5">
      <c r="A123" s="210" t="s">
        <v>176</v>
      </c>
      <c r="B123" s="211"/>
      <c r="C123" s="212"/>
      <c r="D123" s="211" t="s">
        <v>177</v>
      </c>
      <c r="E123" s="212"/>
      <c r="F123" s="213"/>
      <c r="G123" s="213"/>
      <c r="H123" s="213">
        <f>H124+H125</f>
        <v>3062453.93</v>
      </c>
      <c r="I123" s="213">
        <f>I124+I125</f>
        <v>3062453.93</v>
      </c>
    </row>
    <row r="124" spans="1:9" ht="41.25">
      <c r="A124" s="210" t="s">
        <v>79</v>
      </c>
      <c r="B124" s="211"/>
      <c r="C124" s="212"/>
      <c r="D124" s="211"/>
      <c r="E124" s="212">
        <v>200</v>
      </c>
      <c r="F124" s="213"/>
      <c r="G124" s="213"/>
      <c r="H124" s="232">
        <f>'РАСХ 2020 по целевым статьям'!L71</f>
        <v>3062381.45</v>
      </c>
      <c r="I124" s="232">
        <f>H124</f>
        <v>3062381.45</v>
      </c>
    </row>
    <row r="125" spans="1:9" ht="13.5">
      <c r="A125" s="210" t="s">
        <v>173</v>
      </c>
      <c r="B125" s="211"/>
      <c r="C125" s="262"/>
      <c r="D125" s="211"/>
      <c r="E125" s="212">
        <v>800</v>
      </c>
      <c r="F125" s="213"/>
      <c r="G125" s="213"/>
      <c r="H125" s="232">
        <f>'РАСХ 2020 по целевым статьям'!M72</f>
        <v>72.48</v>
      </c>
      <c r="I125" s="232">
        <f>H125</f>
        <v>72.48</v>
      </c>
    </row>
    <row r="126" spans="1:10" s="264" customFormat="1" ht="27">
      <c r="A126" s="241" t="s">
        <v>179</v>
      </c>
      <c r="B126" s="242"/>
      <c r="C126" s="252"/>
      <c r="D126" s="242" t="s">
        <v>180</v>
      </c>
      <c r="E126" s="252"/>
      <c r="F126" s="258"/>
      <c r="G126" s="258"/>
      <c r="H126" s="258">
        <f>H127+H129+H131</f>
        <v>6228722.48</v>
      </c>
      <c r="I126" s="258">
        <f>I127+I129+I131</f>
        <v>6228722.48</v>
      </c>
      <c r="J126" s="263"/>
    </row>
    <row r="127" spans="1:10" s="264" customFormat="1" ht="27">
      <c r="A127" s="241" t="s">
        <v>181</v>
      </c>
      <c r="B127" s="242"/>
      <c r="C127" s="252"/>
      <c r="D127" s="242" t="s">
        <v>182</v>
      </c>
      <c r="E127" s="252"/>
      <c r="F127" s="258"/>
      <c r="G127" s="258"/>
      <c r="H127" s="258">
        <f>H128</f>
        <v>5580887.48</v>
      </c>
      <c r="I127" s="258">
        <f>I128</f>
        <v>5580887.48</v>
      </c>
      <c r="J127" s="263"/>
    </row>
    <row r="128" spans="1:9" ht="41.25">
      <c r="A128" s="210" t="s">
        <v>79</v>
      </c>
      <c r="B128" s="211"/>
      <c r="C128" s="212"/>
      <c r="D128" s="211"/>
      <c r="E128" s="212">
        <v>200</v>
      </c>
      <c r="F128" s="213"/>
      <c r="G128" s="232"/>
      <c r="H128" s="213">
        <f>'РАСХ 2020 по целевым статьям'!M74</f>
        <v>5580887.48</v>
      </c>
      <c r="I128" s="213">
        <f>H128</f>
        <v>5580887.48</v>
      </c>
    </row>
    <row r="129" spans="1:10" s="264" customFormat="1" ht="37.5" customHeight="1">
      <c r="A129" s="241" t="s">
        <v>183</v>
      </c>
      <c r="C129" s="252"/>
      <c r="D129" s="242" t="s">
        <v>184</v>
      </c>
      <c r="E129" s="252"/>
      <c r="F129" s="258"/>
      <c r="G129" s="265"/>
      <c r="H129" s="258">
        <f>H130</f>
        <v>615443</v>
      </c>
      <c r="I129" s="258">
        <f>I130</f>
        <v>615443</v>
      </c>
      <c r="J129" s="263"/>
    </row>
    <row r="130" spans="1:9" ht="30" customHeight="1">
      <c r="A130" s="210" t="s">
        <v>79</v>
      </c>
      <c r="B130" s="211"/>
      <c r="C130" s="212"/>
      <c r="D130" s="211"/>
      <c r="E130" s="212">
        <v>200</v>
      </c>
      <c r="F130" s="213"/>
      <c r="G130" s="232"/>
      <c r="H130" s="213">
        <f>'РАСХ 2020 по целевым статьям'!M77</f>
        <v>615443</v>
      </c>
      <c r="I130" s="213">
        <f>H130</f>
        <v>615443</v>
      </c>
    </row>
    <row r="131" spans="1:10" s="264" customFormat="1" ht="51" customHeight="1">
      <c r="A131" s="241" t="s">
        <v>185</v>
      </c>
      <c r="C131" s="252"/>
      <c r="D131" s="242" t="s">
        <v>186</v>
      </c>
      <c r="E131" s="252"/>
      <c r="F131" s="258"/>
      <c r="G131" s="265"/>
      <c r="H131" s="258">
        <f>H132</f>
        <v>32392</v>
      </c>
      <c r="I131" s="258">
        <f>I132</f>
        <v>32392</v>
      </c>
      <c r="J131" s="263"/>
    </row>
    <row r="132" spans="1:9" ht="36.75" customHeight="1">
      <c r="A132" s="210" t="s">
        <v>79</v>
      </c>
      <c r="B132" s="211"/>
      <c r="C132" s="212"/>
      <c r="D132" s="211"/>
      <c r="E132" s="212">
        <v>200</v>
      </c>
      <c r="F132" s="213"/>
      <c r="G132" s="232"/>
      <c r="H132" s="213">
        <f>'РАСХ 2020 по целевым статьям'!M78</f>
        <v>32392</v>
      </c>
      <c r="I132" s="213">
        <f>H132</f>
        <v>32392</v>
      </c>
    </row>
    <row r="133" spans="1:10" s="248" customFormat="1" ht="31.5" customHeight="1">
      <c r="A133" s="218" t="s">
        <v>304</v>
      </c>
      <c r="B133" s="205"/>
      <c r="C133" s="206" t="s">
        <v>305</v>
      </c>
      <c r="D133" s="207"/>
      <c r="E133" s="208"/>
      <c r="F133" s="209"/>
      <c r="G133" s="209"/>
      <c r="H133" s="209">
        <f aca="true" t="shared" si="9" ref="H133:I136">H134</f>
        <v>11291644.899999999</v>
      </c>
      <c r="I133" s="209">
        <f t="shared" si="9"/>
        <v>11291644.899999999</v>
      </c>
      <c r="J133" s="247"/>
    </row>
    <row r="134" spans="1:9" ht="41.25">
      <c r="A134" s="215" t="s">
        <v>149</v>
      </c>
      <c r="B134" s="228"/>
      <c r="C134" s="200"/>
      <c r="D134" s="201" t="s">
        <v>282</v>
      </c>
      <c r="E134" s="212"/>
      <c r="F134" s="213"/>
      <c r="G134" s="213"/>
      <c r="H134" s="232">
        <f t="shared" si="9"/>
        <v>11291644.899999999</v>
      </c>
      <c r="I134" s="232">
        <f t="shared" si="9"/>
        <v>11291644.899999999</v>
      </c>
    </row>
    <row r="135" spans="1:9" ht="41.25">
      <c r="A135" s="241" t="s">
        <v>160</v>
      </c>
      <c r="B135" s="228"/>
      <c r="C135" s="252"/>
      <c r="D135" s="242" t="s">
        <v>161</v>
      </c>
      <c r="E135" s="212"/>
      <c r="F135" s="213"/>
      <c r="G135" s="213"/>
      <c r="H135" s="232">
        <f t="shared" si="9"/>
        <v>11291644.899999999</v>
      </c>
      <c r="I135" s="232">
        <f t="shared" si="9"/>
        <v>11291644.899999999</v>
      </c>
    </row>
    <row r="136" spans="1:9" ht="33" customHeight="1">
      <c r="A136" s="241" t="s">
        <v>187</v>
      </c>
      <c r="B136" s="222"/>
      <c r="C136" s="252"/>
      <c r="D136" s="242" t="s">
        <v>188</v>
      </c>
      <c r="E136" s="212"/>
      <c r="F136" s="213"/>
      <c r="G136" s="213"/>
      <c r="H136" s="232">
        <f t="shared" si="9"/>
        <v>11291644.899999999</v>
      </c>
      <c r="I136" s="232">
        <f t="shared" si="9"/>
        <v>11291644.899999999</v>
      </c>
    </row>
    <row r="137" spans="1:9" ht="34.5" customHeight="1">
      <c r="A137" s="210" t="s">
        <v>189</v>
      </c>
      <c r="B137" s="224"/>
      <c r="C137" s="212"/>
      <c r="D137" s="211" t="s">
        <v>190</v>
      </c>
      <c r="E137" s="212"/>
      <c r="F137" s="213"/>
      <c r="G137" s="213"/>
      <c r="H137" s="213">
        <f>H138+H139+H140</f>
        <v>11291644.899999999</v>
      </c>
      <c r="I137" s="213">
        <f>I138+I139+I140</f>
        <v>11291644.899999999</v>
      </c>
    </row>
    <row r="138" spans="1:9" ht="82.5">
      <c r="A138" s="210" t="s">
        <v>191</v>
      </c>
      <c r="B138" s="211"/>
      <c r="C138" s="262"/>
      <c r="D138" s="211"/>
      <c r="E138" s="212">
        <v>100</v>
      </c>
      <c r="F138" s="213"/>
      <c r="G138" s="213"/>
      <c r="H138" s="232">
        <f>'РАСХ 2020 по целевым статьям'!L82</f>
        <v>9163699.53</v>
      </c>
      <c r="I138" s="213">
        <f>H138</f>
        <v>9163699.53</v>
      </c>
    </row>
    <row r="139" spans="1:9" ht="41.25">
      <c r="A139" s="210" t="s">
        <v>79</v>
      </c>
      <c r="B139" s="211"/>
      <c r="C139" s="262"/>
      <c r="D139" s="211"/>
      <c r="E139" s="212">
        <v>200</v>
      </c>
      <c r="F139" s="213"/>
      <c r="G139" s="213"/>
      <c r="H139" s="213">
        <f>'РАСХ 2020 по целевым статьям'!L83</f>
        <v>2026618.37</v>
      </c>
      <c r="I139" s="213">
        <f>H139</f>
        <v>2026618.37</v>
      </c>
    </row>
    <row r="140" spans="1:9" ht="18.75" customHeight="1">
      <c r="A140" s="210" t="s">
        <v>173</v>
      </c>
      <c r="B140" s="211"/>
      <c r="C140" s="262"/>
      <c r="D140" s="211"/>
      <c r="E140" s="212">
        <v>800</v>
      </c>
      <c r="F140" s="213"/>
      <c r="G140" s="213"/>
      <c r="H140" s="232">
        <f>'РАСХ 2020 по целевым статьям'!L84</f>
        <v>101327</v>
      </c>
      <c r="I140" s="213">
        <f>H140</f>
        <v>101327</v>
      </c>
    </row>
    <row r="141" spans="1:9" ht="24.75" customHeight="1">
      <c r="A141" s="218" t="s">
        <v>306</v>
      </c>
      <c r="B141" s="205"/>
      <c r="C141" s="206" t="s">
        <v>307</v>
      </c>
      <c r="D141" s="207"/>
      <c r="E141" s="208"/>
      <c r="F141" s="209"/>
      <c r="G141" s="209"/>
      <c r="H141" s="209">
        <f>H142</f>
        <v>20000</v>
      </c>
      <c r="I141" s="209">
        <f>I142</f>
        <v>20000</v>
      </c>
    </row>
    <row r="142" spans="1:9" ht="48" customHeight="1">
      <c r="A142" s="215" t="s">
        <v>70</v>
      </c>
      <c r="B142" s="211"/>
      <c r="C142" s="266"/>
      <c r="D142" s="201" t="s">
        <v>71</v>
      </c>
      <c r="E142" s="202"/>
      <c r="F142" s="203"/>
      <c r="G142" s="203"/>
      <c r="H142" s="267">
        <f>H143</f>
        <v>20000</v>
      </c>
      <c r="I142" s="267">
        <f>I143</f>
        <v>20000</v>
      </c>
    </row>
    <row r="143" spans="1:9" ht="72.75" customHeight="1">
      <c r="A143" s="241" t="s">
        <v>73</v>
      </c>
      <c r="B143" s="211"/>
      <c r="C143" s="262"/>
      <c r="D143" s="211" t="s">
        <v>74</v>
      </c>
      <c r="E143" s="212"/>
      <c r="F143" s="213"/>
      <c r="G143" s="213"/>
      <c r="H143" s="232">
        <f aca="true" t="shared" si="10" ref="H143:I145">H144</f>
        <v>20000</v>
      </c>
      <c r="I143" s="232">
        <f t="shared" si="10"/>
        <v>20000</v>
      </c>
    </row>
    <row r="144" spans="1:9" ht="72.75" customHeight="1">
      <c r="A144" s="241" t="s">
        <v>75</v>
      </c>
      <c r="B144" s="211"/>
      <c r="C144" s="262"/>
      <c r="D144" s="211" t="s">
        <v>76</v>
      </c>
      <c r="E144" s="212"/>
      <c r="F144" s="213"/>
      <c r="G144" s="213"/>
      <c r="H144" s="232">
        <f t="shared" si="10"/>
        <v>20000</v>
      </c>
      <c r="I144" s="232">
        <f t="shared" si="10"/>
        <v>20000</v>
      </c>
    </row>
    <row r="145" spans="1:9" ht="57" customHeight="1">
      <c r="A145" s="210" t="s">
        <v>77</v>
      </c>
      <c r="B145" s="211"/>
      <c r="C145" s="262"/>
      <c r="D145" s="211" t="s">
        <v>78</v>
      </c>
      <c r="E145" s="212"/>
      <c r="F145" s="213"/>
      <c r="G145" s="213"/>
      <c r="H145" s="232">
        <f t="shared" si="10"/>
        <v>20000</v>
      </c>
      <c r="I145" s="232">
        <f t="shared" si="10"/>
        <v>20000</v>
      </c>
    </row>
    <row r="146" spans="1:9" ht="30.75" customHeight="1">
      <c r="A146" s="210" t="s">
        <v>79</v>
      </c>
      <c r="B146" s="211"/>
      <c r="C146" s="262"/>
      <c r="D146" s="211"/>
      <c r="E146" s="212">
        <v>200</v>
      </c>
      <c r="F146" s="213"/>
      <c r="G146" s="213"/>
      <c r="H146" s="232">
        <f>'РАСХ 2020 по целевым статьям'!L12</f>
        <v>20000</v>
      </c>
      <c r="I146" s="213">
        <f>H146</f>
        <v>20000</v>
      </c>
    </row>
    <row r="147" spans="1:9" ht="30.75" customHeight="1">
      <c r="A147" s="218" t="s">
        <v>308</v>
      </c>
      <c r="B147" s="207"/>
      <c r="C147" s="268" t="s">
        <v>309</v>
      </c>
      <c r="D147" s="207"/>
      <c r="E147" s="208"/>
      <c r="F147" s="209"/>
      <c r="G147" s="209"/>
      <c r="H147" s="214">
        <f>H148</f>
        <v>2826370.29</v>
      </c>
      <c r="I147" s="209">
        <f>H147</f>
        <v>2826370.29</v>
      </c>
    </row>
    <row r="148" spans="1:9" ht="30.75" customHeight="1">
      <c r="A148" s="210" t="s">
        <v>201</v>
      </c>
      <c r="B148" s="192"/>
      <c r="C148" s="212"/>
      <c r="D148" s="211" t="s">
        <v>202</v>
      </c>
      <c r="E148" s="212"/>
      <c r="F148" s="213"/>
      <c r="G148" s="213"/>
      <c r="H148" s="213">
        <f>H149</f>
        <v>2826370.29</v>
      </c>
      <c r="I148" s="213">
        <f>I149</f>
        <v>2826370.29</v>
      </c>
    </row>
    <row r="149" spans="1:9" ht="30.75" customHeight="1">
      <c r="A149" s="210" t="s">
        <v>203</v>
      </c>
      <c r="B149" s="211"/>
      <c r="C149" s="212"/>
      <c r="D149" s="211"/>
      <c r="E149" s="212">
        <v>500</v>
      </c>
      <c r="F149" s="213"/>
      <c r="G149" s="213"/>
      <c r="H149" s="213">
        <f>'РАСХ 2020 по целевым статьям'!M93</f>
        <v>2826370.29</v>
      </c>
      <c r="I149" s="213">
        <f>H149</f>
        <v>2826370.29</v>
      </c>
    </row>
    <row r="150" spans="1:10" s="248" customFormat="1" ht="13.5">
      <c r="A150" s="218" t="s">
        <v>310</v>
      </c>
      <c r="B150" s="205"/>
      <c r="C150" s="206" t="s">
        <v>311</v>
      </c>
      <c r="D150" s="207"/>
      <c r="E150" s="208"/>
      <c r="F150" s="269"/>
      <c r="G150" s="209"/>
      <c r="H150" s="209">
        <f aca="true" t="shared" si="11" ref="H150:I152">H151</f>
        <v>67575</v>
      </c>
      <c r="I150" s="209">
        <f t="shared" si="11"/>
        <v>67575</v>
      </c>
      <c r="J150" s="247"/>
    </row>
    <row r="151" spans="1:9" ht="13.5">
      <c r="A151" s="210" t="s">
        <v>233</v>
      </c>
      <c r="B151" s="199"/>
      <c r="C151" s="200"/>
      <c r="D151" s="211" t="s">
        <v>234</v>
      </c>
      <c r="E151" s="212"/>
      <c r="F151" s="213"/>
      <c r="G151" s="213"/>
      <c r="H151" s="213">
        <f t="shared" si="11"/>
        <v>67575</v>
      </c>
      <c r="I151" s="213">
        <f t="shared" si="11"/>
        <v>67575</v>
      </c>
    </row>
    <row r="152" spans="1:9" ht="54.75">
      <c r="A152" s="210" t="s">
        <v>249</v>
      </c>
      <c r="B152" s="192"/>
      <c r="C152" s="212"/>
      <c r="D152" s="211" t="s">
        <v>250</v>
      </c>
      <c r="E152" s="260"/>
      <c r="F152" s="216"/>
      <c r="G152" s="216"/>
      <c r="H152" s="213">
        <f t="shared" si="11"/>
        <v>67575</v>
      </c>
      <c r="I152" s="213">
        <f t="shared" si="11"/>
        <v>67575</v>
      </c>
    </row>
    <row r="153" spans="1:9" ht="27">
      <c r="A153" s="210" t="s">
        <v>89</v>
      </c>
      <c r="B153" s="211"/>
      <c r="C153" s="192"/>
      <c r="D153" s="213"/>
      <c r="E153" s="212">
        <v>300</v>
      </c>
      <c r="F153" s="216"/>
      <c r="G153" s="213"/>
      <c r="H153" s="213">
        <f>'РАСХ 2020 по целевым статьям'!M128</f>
        <v>67575</v>
      </c>
      <c r="I153" s="213">
        <f>H153</f>
        <v>67575</v>
      </c>
    </row>
    <row r="154" spans="1:9" ht="13.5">
      <c r="A154" s="270" t="s">
        <v>312</v>
      </c>
      <c r="B154" s="270"/>
      <c r="C154" s="207" t="s">
        <v>313</v>
      </c>
      <c r="D154" s="271"/>
      <c r="E154" s="272"/>
      <c r="F154" s="269">
        <f>F158</f>
        <v>908786</v>
      </c>
      <c r="G154" s="269">
        <f>G158</f>
        <v>284499</v>
      </c>
      <c r="H154" s="214">
        <f>H155</f>
        <v>299499</v>
      </c>
      <c r="I154" s="214">
        <f>F154+G154+H154</f>
        <v>1492784</v>
      </c>
    </row>
    <row r="155" spans="1:9" ht="18.75" customHeight="1">
      <c r="A155" s="215" t="s">
        <v>233</v>
      </c>
      <c r="B155" s="196"/>
      <c r="C155" s="197"/>
      <c r="D155" s="201" t="s">
        <v>234</v>
      </c>
      <c r="E155" s="273"/>
      <c r="F155" s="274">
        <v>0</v>
      </c>
      <c r="G155" s="274">
        <v>0</v>
      </c>
      <c r="H155" s="275">
        <f>H156+H158</f>
        <v>299499</v>
      </c>
      <c r="I155" s="275">
        <f>I156+I158</f>
        <v>1492784</v>
      </c>
    </row>
    <row r="156" spans="1:9" ht="21.75" customHeight="1">
      <c r="A156" s="210" t="s">
        <v>251</v>
      </c>
      <c r="C156" s="212"/>
      <c r="D156" s="211" t="s">
        <v>252</v>
      </c>
      <c r="E156" s="224"/>
      <c r="F156" s="224"/>
      <c r="G156" s="224"/>
      <c r="H156" s="276">
        <f>H157</f>
        <v>15000</v>
      </c>
      <c r="I156" s="276">
        <f>I157</f>
        <v>15000</v>
      </c>
    </row>
    <row r="157" spans="1:9" ht="36" customHeight="1">
      <c r="A157" s="210" t="s">
        <v>89</v>
      </c>
      <c r="B157" s="211"/>
      <c r="C157" s="262"/>
      <c r="D157" s="224"/>
      <c r="E157" s="212">
        <v>300</v>
      </c>
      <c r="F157" s="224"/>
      <c r="G157" s="224"/>
      <c r="H157" s="276">
        <f>'РАСХ 2020 по целевым статьям'!M130</f>
        <v>15000</v>
      </c>
      <c r="I157" s="276">
        <f>H157</f>
        <v>15000</v>
      </c>
    </row>
    <row r="158" spans="1:9" ht="69">
      <c r="A158" s="215" t="s">
        <v>80</v>
      </c>
      <c r="B158" s="229"/>
      <c r="C158" s="202"/>
      <c r="D158" s="201" t="s">
        <v>81</v>
      </c>
      <c r="E158" s="222"/>
      <c r="F158" s="277">
        <f>F160</f>
        <v>908786</v>
      </c>
      <c r="G158" s="277">
        <f>G159</f>
        <v>284499</v>
      </c>
      <c r="H158" s="277">
        <f aca="true" t="shared" si="12" ref="H158:I161">H159</f>
        <v>284499</v>
      </c>
      <c r="I158" s="277">
        <f t="shared" si="12"/>
        <v>1477784</v>
      </c>
    </row>
    <row r="159" spans="1:9" ht="41.25">
      <c r="A159" s="241" t="s">
        <v>82</v>
      </c>
      <c r="B159" s="229"/>
      <c r="C159" s="252"/>
      <c r="D159" s="242" t="s">
        <v>83</v>
      </c>
      <c r="E159" s="222"/>
      <c r="F159" s="276">
        <f>F160</f>
        <v>908786</v>
      </c>
      <c r="G159" s="276">
        <f>G160</f>
        <v>284499</v>
      </c>
      <c r="H159" s="276">
        <f t="shared" si="12"/>
        <v>284499</v>
      </c>
      <c r="I159" s="276">
        <f t="shared" si="12"/>
        <v>1477784</v>
      </c>
    </row>
    <row r="160" spans="1:9" ht="74.25" customHeight="1">
      <c r="A160" s="241" t="s">
        <v>84</v>
      </c>
      <c r="B160" s="229"/>
      <c r="C160" s="252"/>
      <c r="D160" s="242" t="s">
        <v>85</v>
      </c>
      <c r="E160" s="222"/>
      <c r="F160" s="276">
        <f>F161</f>
        <v>908786</v>
      </c>
      <c r="G160" s="276">
        <f>G161</f>
        <v>284499</v>
      </c>
      <c r="H160" s="276">
        <f t="shared" si="12"/>
        <v>284499</v>
      </c>
      <c r="I160" s="276">
        <f t="shared" si="12"/>
        <v>1477784</v>
      </c>
    </row>
    <row r="161" spans="1:9" ht="72" customHeight="1">
      <c r="A161" s="210" t="s">
        <v>87</v>
      </c>
      <c r="B161" s="229"/>
      <c r="C161" s="212"/>
      <c r="D161" s="211" t="s">
        <v>314</v>
      </c>
      <c r="E161" s="222"/>
      <c r="F161" s="276">
        <f>F162</f>
        <v>908786</v>
      </c>
      <c r="G161" s="276">
        <f>G162</f>
        <v>284499</v>
      </c>
      <c r="H161" s="276">
        <f t="shared" si="12"/>
        <v>284499</v>
      </c>
      <c r="I161" s="276">
        <f t="shared" si="12"/>
        <v>1477784</v>
      </c>
    </row>
    <row r="162" spans="1:9" ht="41.25" customHeight="1">
      <c r="A162" s="210" t="s">
        <v>89</v>
      </c>
      <c r="B162" s="229"/>
      <c r="C162" s="191"/>
      <c r="D162" s="211"/>
      <c r="E162" s="212">
        <v>300</v>
      </c>
      <c r="F162" s="276">
        <f>'РАСХ 2020 по целевым статьям'!J17</f>
        <v>908786</v>
      </c>
      <c r="G162" s="276">
        <f>'РАСХ 2020 по целевым статьям'!K17</f>
        <v>284499</v>
      </c>
      <c r="H162" s="276">
        <f>'РАСХ 2020 по целевым статьям'!L17</f>
        <v>284499</v>
      </c>
      <c r="I162" s="276">
        <f>F162+G162+H162</f>
        <v>1477784</v>
      </c>
    </row>
    <row r="163" spans="1:9" ht="28.5" customHeight="1">
      <c r="A163" s="278" t="s">
        <v>315</v>
      </c>
      <c r="B163" s="270"/>
      <c r="C163" s="207" t="s">
        <v>316</v>
      </c>
      <c r="D163" s="271"/>
      <c r="E163" s="272"/>
      <c r="F163" s="269">
        <f>F170</f>
        <v>0</v>
      </c>
      <c r="G163" s="269">
        <f>G170</f>
        <v>0</v>
      </c>
      <c r="H163" s="214">
        <f>H164</f>
        <v>50000</v>
      </c>
      <c r="I163" s="214">
        <f>F163+G163+H163</f>
        <v>50000</v>
      </c>
    </row>
    <row r="164" spans="1:9" ht="54" customHeight="1">
      <c r="A164" s="215" t="s">
        <v>317</v>
      </c>
      <c r="B164" s="251"/>
      <c r="C164" s="251"/>
      <c r="D164" s="201" t="s">
        <v>318</v>
      </c>
      <c r="E164" s="202"/>
      <c r="F164" s="277"/>
      <c r="G164" s="277"/>
      <c r="H164" s="277">
        <f>H165</f>
        <v>50000</v>
      </c>
      <c r="I164" s="277">
        <f>I165</f>
        <v>50000</v>
      </c>
    </row>
    <row r="165" spans="1:10" s="264" customFormat="1" ht="63" customHeight="1">
      <c r="A165" s="241" t="s">
        <v>319</v>
      </c>
      <c r="B165" s="279"/>
      <c r="C165" s="279"/>
      <c r="D165" s="242" t="s">
        <v>143</v>
      </c>
      <c r="E165" s="252"/>
      <c r="F165" s="280"/>
      <c r="G165" s="280"/>
      <c r="H165" s="280">
        <f>H166</f>
        <v>50000</v>
      </c>
      <c r="I165" s="280">
        <f>I166</f>
        <v>50000</v>
      </c>
      <c r="J165" s="263"/>
    </row>
    <row r="166" spans="1:9" ht="47.25" customHeight="1">
      <c r="A166" s="210" t="s">
        <v>146</v>
      </c>
      <c r="B166" s="229"/>
      <c r="C166" s="229"/>
      <c r="D166" s="211" t="s">
        <v>145</v>
      </c>
      <c r="E166" s="212"/>
      <c r="F166" s="276"/>
      <c r="G166" s="276"/>
      <c r="H166" s="276">
        <f>H167</f>
        <v>50000</v>
      </c>
      <c r="I166" s="276">
        <f>I167</f>
        <v>50000</v>
      </c>
    </row>
    <row r="167" spans="1:9" ht="45" customHeight="1">
      <c r="A167" s="210" t="s">
        <v>146</v>
      </c>
      <c r="B167" s="229"/>
      <c r="C167" s="229"/>
      <c r="D167" s="211" t="s">
        <v>320</v>
      </c>
      <c r="E167" s="212"/>
      <c r="F167" s="276"/>
      <c r="G167" s="276"/>
      <c r="H167" s="276">
        <f>H168</f>
        <v>50000</v>
      </c>
      <c r="I167" s="276">
        <f>I168</f>
        <v>50000</v>
      </c>
    </row>
    <row r="168" spans="1:9" ht="36" customHeight="1">
      <c r="A168" s="210" t="s">
        <v>79</v>
      </c>
      <c r="B168" s="211"/>
      <c r="C168" s="262"/>
      <c r="D168" s="211"/>
      <c r="E168" s="212">
        <v>200</v>
      </c>
      <c r="F168" s="276"/>
      <c r="G168" s="276"/>
      <c r="H168" s="276">
        <f>'РАСХ 2020 по целевым статьям'!M52</f>
        <v>50000</v>
      </c>
      <c r="I168" s="276">
        <f>H168</f>
        <v>50000</v>
      </c>
    </row>
    <row r="169" spans="1:9" ht="23.25" customHeight="1">
      <c r="A169" s="281" t="s">
        <v>256</v>
      </c>
      <c r="B169" s="281"/>
      <c r="C169" s="266"/>
      <c r="D169" s="281"/>
      <c r="E169" s="281"/>
      <c r="F169" s="282">
        <f>F13</f>
        <v>1113956</v>
      </c>
      <c r="G169" s="282">
        <f>G13</f>
        <v>4553279</v>
      </c>
      <c r="H169" s="282">
        <f>H13</f>
        <v>43422409.81</v>
      </c>
      <c r="I169" s="282">
        <f>I13</f>
        <v>52850086.81</v>
      </c>
    </row>
  </sheetData>
  <sheetProtection selectLockedCells="1" selectUnlockedCells="1"/>
  <mergeCells count="7">
    <mergeCell ref="D1:I1"/>
    <mergeCell ref="D2:I2"/>
    <mergeCell ref="D3:I3"/>
    <mergeCell ref="F4:I4"/>
    <mergeCell ref="A7:H7"/>
    <mergeCell ref="A8:H8"/>
    <mergeCell ref="A9:H9"/>
  </mergeCells>
  <printOptions/>
  <pageMargins left="0.7083333333333334" right="0.7083333333333334" top="0.7479166666666667" bottom="0.7479166666666667" header="0.5118055555555555" footer="0.5118055555555555"/>
  <pageSetup fitToHeight="16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5">
      <selection activeCell="C37" sqref="C37"/>
    </sheetView>
  </sheetViews>
  <sheetFormatPr defaultColWidth="12.00390625" defaultRowHeight="12.75"/>
  <cols>
    <col min="1" max="1" width="12.00390625" style="283" customWidth="1"/>
    <col min="2" max="2" width="73.50390625" style="284" customWidth="1"/>
    <col min="3" max="3" width="13.50390625" style="285" customWidth="1"/>
    <col min="4" max="4" width="13.875" style="285" customWidth="1"/>
    <col min="5" max="5" width="13.00390625" style="285" customWidth="1"/>
    <col min="6" max="6" width="12.50390625" style="2" customWidth="1"/>
    <col min="7" max="7" width="0" style="2" hidden="1" customWidth="1"/>
    <col min="8" max="16384" width="11.875" style="2" customWidth="1"/>
  </cols>
  <sheetData>
    <row r="1" spans="1:6" ht="15">
      <c r="A1" s="286"/>
      <c r="B1" s="76" t="s">
        <v>0</v>
      </c>
      <c r="C1" s="76"/>
      <c r="D1" s="76"/>
      <c r="E1" s="76"/>
      <c r="F1" s="286"/>
    </row>
    <row r="2" spans="1:6" ht="15">
      <c r="A2" s="286"/>
      <c r="B2" s="76" t="s">
        <v>321</v>
      </c>
      <c r="C2" s="76"/>
      <c r="D2" s="76"/>
      <c r="E2" s="76"/>
      <c r="F2" s="286"/>
    </row>
    <row r="3" spans="1:6" s="284" customFormat="1" ht="15">
      <c r="A3" s="286"/>
      <c r="B3" s="76" t="s">
        <v>322</v>
      </c>
      <c r="C3" s="76"/>
      <c r="D3" s="76"/>
      <c r="E3" s="76"/>
      <c r="F3" s="286"/>
    </row>
    <row r="4" spans="1:6" s="284" customFormat="1" ht="63.75" customHeight="1">
      <c r="A4" s="287" t="s">
        <v>323</v>
      </c>
      <c r="B4" s="287"/>
      <c r="C4" s="287"/>
      <c r="D4" s="287"/>
      <c r="E4" s="287"/>
      <c r="F4" s="286"/>
    </row>
    <row r="5" spans="1:6" s="284" customFormat="1" ht="7.5" customHeight="1">
      <c r="A5" s="286"/>
      <c r="B5" s="286"/>
      <c r="C5" s="286"/>
      <c r="D5" s="286"/>
      <c r="E5" s="286"/>
      <c r="F5" s="286"/>
    </row>
    <row r="6" spans="1:8" s="284" customFormat="1" ht="13.5" customHeight="1">
      <c r="A6" s="288"/>
      <c r="E6" s="289" t="s">
        <v>324</v>
      </c>
      <c r="H6" s="289"/>
    </row>
    <row r="7" spans="1:8" s="295" customFormat="1" ht="42.75" customHeight="1">
      <c r="A7" s="290" t="s">
        <v>325</v>
      </c>
      <c r="B7" s="291" t="s">
        <v>61</v>
      </c>
      <c r="C7" s="292">
        <v>2011</v>
      </c>
      <c r="D7" s="292">
        <v>2012</v>
      </c>
      <c r="E7" s="292">
        <v>2013</v>
      </c>
      <c r="F7" s="293"/>
      <c r="G7" s="294"/>
      <c r="H7" s="293"/>
    </row>
    <row r="8" spans="1:8" s="301" customFormat="1" ht="15">
      <c r="A8" s="296" t="s">
        <v>326</v>
      </c>
      <c r="B8" s="297" t="s">
        <v>327</v>
      </c>
      <c r="C8" s="298">
        <f>C9+C11+C12+C13+C14+C15</f>
        <v>4162</v>
      </c>
      <c r="D8" s="298">
        <f>D9+D11+D12+D13+D14+D15</f>
        <v>4557.3</v>
      </c>
      <c r="E8" s="298">
        <f>E9+E11+E12+E13+E14+E15</f>
        <v>5027.1</v>
      </c>
      <c r="F8" s="299"/>
      <c r="G8" s="300"/>
      <c r="H8" s="299"/>
    </row>
    <row r="9" spans="1:8" s="307" customFormat="1" ht="27">
      <c r="A9" s="302" t="s">
        <v>272</v>
      </c>
      <c r="B9" s="303" t="s">
        <v>328</v>
      </c>
      <c r="C9" s="304">
        <v>685.7</v>
      </c>
      <c r="D9" s="304">
        <v>765.3</v>
      </c>
      <c r="E9" s="304">
        <v>857.1</v>
      </c>
      <c r="F9" s="305"/>
      <c r="G9" s="306"/>
      <c r="H9" s="305"/>
    </row>
    <row r="10" spans="1:8" s="313" customFormat="1" ht="27" hidden="1">
      <c r="A10" s="308" t="s">
        <v>329</v>
      </c>
      <c r="B10" s="309" t="s">
        <v>330</v>
      </c>
      <c r="C10" s="310"/>
      <c r="D10" s="310"/>
      <c r="E10" s="310"/>
      <c r="F10" s="311"/>
      <c r="G10" s="312"/>
      <c r="H10" s="311"/>
    </row>
    <row r="11" spans="1:8" s="307" customFormat="1" ht="41.25">
      <c r="A11" s="302" t="s">
        <v>329</v>
      </c>
      <c r="B11" s="303" t="s">
        <v>331</v>
      </c>
      <c r="C11" s="304">
        <v>168</v>
      </c>
      <c r="D11" s="304">
        <v>168</v>
      </c>
      <c r="E11" s="304">
        <v>168</v>
      </c>
      <c r="F11" s="305"/>
      <c r="G11" s="306"/>
      <c r="H11" s="305"/>
    </row>
    <row r="12" spans="1:8" s="307" customFormat="1" ht="41.25">
      <c r="A12" s="302" t="s">
        <v>274</v>
      </c>
      <c r="B12" s="303" t="s">
        <v>332</v>
      </c>
      <c r="C12" s="304">
        <v>3108.3</v>
      </c>
      <c r="D12" s="304">
        <v>3424</v>
      </c>
      <c r="E12" s="304">
        <v>3802</v>
      </c>
      <c r="F12" s="305"/>
      <c r="G12" s="306"/>
      <c r="H12" s="305"/>
    </row>
    <row r="13" spans="1:8" s="307" customFormat="1" ht="13.5">
      <c r="A13" s="302" t="s">
        <v>333</v>
      </c>
      <c r="B13" s="303" t="s">
        <v>334</v>
      </c>
      <c r="C13" s="304"/>
      <c r="D13" s="304"/>
      <c r="E13" s="304"/>
      <c r="F13" s="305"/>
      <c r="G13" s="306"/>
      <c r="H13" s="305"/>
    </row>
    <row r="14" spans="1:8" s="307" customFormat="1" ht="15.75" customHeight="1">
      <c r="A14" s="302" t="s">
        <v>335</v>
      </c>
      <c r="B14" s="303" t="s">
        <v>336</v>
      </c>
      <c r="C14" s="304">
        <v>200</v>
      </c>
      <c r="D14" s="304">
        <v>200</v>
      </c>
      <c r="E14" s="304">
        <v>200</v>
      </c>
      <c r="F14" s="305"/>
      <c r="G14" s="306"/>
      <c r="H14" s="305"/>
    </row>
    <row r="15" spans="1:8" s="307" customFormat="1" ht="16.5" customHeight="1">
      <c r="A15" s="302" t="s">
        <v>337</v>
      </c>
      <c r="B15" s="303" t="s">
        <v>279</v>
      </c>
      <c r="C15" s="304"/>
      <c r="D15" s="304"/>
      <c r="E15" s="304"/>
      <c r="F15" s="305"/>
      <c r="G15" s="306"/>
      <c r="H15" s="305"/>
    </row>
    <row r="16" spans="1:8" s="318" customFormat="1" ht="13.5">
      <c r="A16" s="314" t="s">
        <v>338</v>
      </c>
      <c r="B16" s="315" t="s">
        <v>339</v>
      </c>
      <c r="C16" s="316">
        <f>C17</f>
        <v>308</v>
      </c>
      <c r="D16" s="316">
        <f>D17</f>
        <v>316</v>
      </c>
      <c r="E16" s="316">
        <f>E17</f>
        <v>316</v>
      </c>
      <c r="F16" s="317"/>
      <c r="G16" s="317"/>
      <c r="H16" s="317"/>
    </row>
    <row r="17" spans="1:8" s="307" customFormat="1" ht="13.5">
      <c r="A17" s="302" t="s">
        <v>285</v>
      </c>
      <c r="B17" s="303" t="s">
        <v>340</v>
      </c>
      <c r="C17" s="304">
        <v>308</v>
      </c>
      <c r="D17" s="304">
        <v>316</v>
      </c>
      <c r="E17" s="304">
        <v>316</v>
      </c>
      <c r="F17" s="319"/>
      <c r="G17" s="320"/>
      <c r="H17" s="319"/>
    </row>
    <row r="18" spans="1:8" s="318" customFormat="1" ht="13.5">
      <c r="A18" s="314" t="s">
        <v>341</v>
      </c>
      <c r="B18" s="315" t="s">
        <v>342</v>
      </c>
      <c r="C18" s="316">
        <f>C19</f>
        <v>550</v>
      </c>
      <c r="D18" s="316">
        <f>D19</f>
        <v>550</v>
      </c>
      <c r="E18" s="316">
        <f>E19</f>
        <v>550</v>
      </c>
      <c r="F18" s="317"/>
      <c r="G18" s="317"/>
      <c r="H18" s="317"/>
    </row>
    <row r="19" spans="1:8" s="307" customFormat="1" ht="48.75" customHeight="1">
      <c r="A19" s="302" t="s">
        <v>287</v>
      </c>
      <c r="B19" s="303" t="s">
        <v>343</v>
      </c>
      <c r="C19" s="304">
        <v>550</v>
      </c>
      <c r="D19" s="304">
        <v>550</v>
      </c>
      <c r="E19" s="304">
        <v>550</v>
      </c>
      <c r="F19" s="305"/>
      <c r="G19" s="306"/>
      <c r="H19" s="305"/>
    </row>
    <row r="20" spans="1:8" s="307" customFormat="1" ht="36" customHeight="1">
      <c r="A20" s="302" t="s">
        <v>291</v>
      </c>
      <c r="B20" s="303" t="s">
        <v>290</v>
      </c>
      <c r="C20" s="304"/>
      <c r="D20" s="304"/>
      <c r="E20" s="304"/>
      <c r="F20" s="305"/>
      <c r="G20" s="306"/>
      <c r="H20" s="305"/>
    </row>
    <row r="21" spans="1:8" s="318" customFormat="1" ht="13.5">
      <c r="A21" s="314" t="s">
        <v>344</v>
      </c>
      <c r="B21" s="315" t="s">
        <v>345</v>
      </c>
      <c r="C21" s="316">
        <f>C22</f>
        <v>100</v>
      </c>
      <c r="D21" s="316">
        <f>D22</f>
        <v>100</v>
      </c>
      <c r="E21" s="316">
        <f>E22</f>
        <v>100</v>
      </c>
      <c r="F21" s="317"/>
      <c r="G21" s="317"/>
      <c r="H21" s="317"/>
    </row>
    <row r="22" spans="1:8" s="307" customFormat="1" ht="13.5">
      <c r="A22" s="302" t="s">
        <v>346</v>
      </c>
      <c r="B22" s="303" t="s">
        <v>347</v>
      </c>
      <c r="C22" s="304">
        <v>100</v>
      </c>
      <c r="D22" s="304">
        <v>100</v>
      </c>
      <c r="E22" s="304">
        <v>100</v>
      </c>
      <c r="F22" s="319"/>
      <c r="G22" s="320"/>
      <c r="H22" s="319"/>
    </row>
    <row r="23" spans="1:8" s="318" customFormat="1" ht="13.5">
      <c r="A23" s="314" t="s">
        <v>348</v>
      </c>
      <c r="B23" s="315" t="s">
        <v>349</v>
      </c>
      <c r="C23" s="321">
        <f>C24+C25+C26</f>
        <v>11689.470700000002</v>
      </c>
      <c r="D23" s="316">
        <f>D24+D25+D26</f>
        <v>11315.4</v>
      </c>
      <c r="E23" s="316">
        <f>E24+E25+E26</f>
        <v>12198.5</v>
      </c>
      <c r="F23" s="317"/>
      <c r="G23" s="317"/>
      <c r="H23" s="317"/>
    </row>
    <row r="24" spans="1:8" s="307" customFormat="1" ht="13.5">
      <c r="A24" s="302" t="s">
        <v>295</v>
      </c>
      <c r="B24" s="303" t="s">
        <v>294</v>
      </c>
      <c r="C24" s="304">
        <v>1256</v>
      </c>
      <c r="D24" s="304">
        <v>1160</v>
      </c>
      <c r="E24" s="304">
        <v>1160</v>
      </c>
      <c r="F24" s="305"/>
      <c r="G24" s="306"/>
      <c r="H24" s="305"/>
    </row>
    <row r="25" spans="1:8" s="307" customFormat="1" ht="13.5">
      <c r="A25" s="302" t="s">
        <v>301</v>
      </c>
      <c r="B25" s="303" t="s">
        <v>300</v>
      </c>
      <c r="C25" s="322">
        <v>7249.7707</v>
      </c>
      <c r="D25" s="304">
        <v>6781.4</v>
      </c>
      <c r="E25" s="304">
        <v>7384.5</v>
      </c>
      <c r="F25" s="305"/>
      <c r="G25" s="306"/>
      <c r="H25" s="305"/>
    </row>
    <row r="26" spans="1:8" s="307" customFormat="1" ht="13.5">
      <c r="A26" s="302" t="s">
        <v>305</v>
      </c>
      <c r="B26" s="303" t="s">
        <v>350</v>
      </c>
      <c r="C26" s="304">
        <v>3183.7</v>
      </c>
      <c r="D26" s="304">
        <v>3374</v>
      </c>
      <c r="E26" s="304">
        <v>3654</v>
      </c>
      <c r="F26" s="305"/>
      <c r="G26" s="306"/>
      <c r="H26" s="305"/>
    </row>
    <row r="27" spans="1:8" s="307" customFormat="1" ht="13.5">
      <c r="A27" s="314" t="s">
        <v>351</v>
      </c>
      <c r="B27" s="323" t="s">
        <v>352</v>
      </c>
      <c r="C27" s="316">
        <f>C28</f>
        <v>50</v>
      </c>
      <c r="D27" s="316">
        <f>D28</f>
        <v>50</v>
      </c>
      <c r="E27" s="316">
        <f>E28</f>
        <v>50</v>
      </c>
      <c r="F27" s="317"/>
      <c r="G27" s="320"/>
      <c r="H27" s="317"/>
    </row>
    <row r="28" spans="1:8" s="307" customFormat="1" ht="13.5">
      <c r="A28" s="302" t="s">
        <v>307</v>
      </c>
      <c r="B28" s="303" t="s">
        <v>353</v>
      </c>
      <c r="C28" s="304">
        <v>50</v>
      </c>
      <c r="D28" s="304">
        <v>50</v>
      </c>
      <c r="E28" s="304">
        <v>50</v>
      </c>
      <c r="F28" s="319"/>
      <c r="G28" s="320"/>
      <c r="H28" s="319"/>
    </row>
    <row r="29" spans="1:8" s="318" customFormat="1" ht="13.5">
      <c r="A29" s="314" t="s">
        <v>354</v>
      </c>
      <c r="B29" s="323" t="s">
        <v>355</v>
      </c>
      <c r="C29" s="316">
        <f>C30</f>
        <v>8596.8</v>
      </c>
      <c r="D29" s="316">
        <f>D30</f>
        <v>8747.3</v>
      </c>
      <c r="E29" s="316">
        <f>E30</f>
        <v>9434.4</v>
      </c>
      <c r="F29" s="317"/>
      <c r="G29" s="317"/>
      <c r="H29" s="317"/>
    </row>
    <row r="30" spans="1:8" s="307" customFormat="1" ht="31.5" customHeight="1">
      <c r="A30" s="302" t="s">
        <v>309</v>
      </c>
      <c r="B30" s="303" t="s">
        <v>308</v>
      </c>
      <c r="C30" s="304">
        <v>8596.8</v>
      </c>
      <c r="D30" s="304">
        <v>8747.3</v>
      </c>
      <c r="E30" s="304">
        <v>9434.4</v>
      </c>
      <c r="F30" s="319"/>
      <c r="G30" s="320"/>
      <c r="H30" s="319"/>
    </row>
    <row r="31" spans="1:8" s="318" customFormat="1" ht="13.5">
      <c r="A31" s="314" t="s">
        <v>356</v>
      </c>
      <c r="B31" s="323" t="s">
        <v>357</v>
      </c>
      <c r="C31" s="316">
        <f>C32</f>
        <v>10</v>
      </c>
      <c r="D31" s="316">
        <f>D32</f>
        <v>50</v>
      </c>
      <c r="E31" s="316">
        <f>E32</f>
        <v>100</v>
      </c>
      <c r="F31" s="317"/>
      <c r="G31" s="317"/>
      <c r="H31" s="317"/>
    </row>
    <row r="32" spans="1:8" s="307" customFormat="1" ht="13.5">
      <c r="A32" s="302" t="s">
        <v>358</v>
      </c>
      <c r="B32" s="303" t="s">
        <v>359</v>
      </c>
      <c r="C32" s="304">
        <v>10</v>
      </c>
      <c r="D32" s="304">
        <v>50</v>
      </c>
      <c r="E32" s="304">
        <v>100</v>
      </c>
      <c r="F32" s="319"/>
      <c r="G32" s="320"/>
      <c r="H32" s="319"/>
    </row>
    <row r="33" spans="1:8" s="307" customFormat="1" ht="13.5">
      <c r="A33" s="314" t="s">
        <v>360</v>
      </c>
      <c r="B33" s="324" t="s">
        <v>361</v>
      </c>
      <c r="C33" s="316">
        <f>C34+C35</f>
        <v>32</v>
      </c>
      <c r="D33" s="316">
        <f>D34+D35</f>
        <v>32</v>
      </c>
      <c r="E33" s="316">
        <f>E34+E35</f>
        <v>32</v>
      </c>
      <c r="F33" s="319"/>
      <c r="G33" s="320"/>
      <c r="H33" s="319"/>
    </row>
    <row r="34" spans="1:8" s="307" customFormat="1" ht="13.5">
      <c r="A34" s="302" t="s">
        <v>311</v>
      </c>
      <c r="B34" s="303" t="s">
        <v>310</v>
      </c>
      <c r="C34" s="304">
        <v>22</v>
      </c>
      <c r="D34" s="304">
        <v>22</v>
      </c>
      <c r="E34" s="304">
        <v>22</v>
      </c>
      <c r="F34" s="319"/>
      <c r="G34" s="320"/>
      <c r="H34" s="319"/>
    </row>
    <row r="35" spans="1:8" s="307" customFormat="1" ht="15.75" customHeight="1">
      <c r="A35" s="302" t="s">
        <v>313</v>
      </c>
      <c r="B35" s="303" t="s">
        <v>312</v>
      </c>
      <c r="C35" s="304">
        <v>10</v>
      </c>
      <c r="D35" s="304">
        <v>10</v>
      </c>
      <c r="E35" s="304">
        <v>10</v>
      </c>
      <c r="F35" s="319"/>
      <c r="G35" s="320"/>
      <c r="H35" s="319"/>
    </row>
    <row r="36" spans="1:8" s="318" customFormat="1" ht="13.5">
      <c r="A36" s="314" t="s">
        <v>362</v>
      </c>
      <c r="B36" s="323" t="s">
        <v>49</v>
      </c>
      <c r="C36" s="316">
        <v>1300</v>
      </c>
      <c r="D36" s="316">
        <f>D37+D38</f>
        <v>1413</v>
      </c>
      <c r="E36" s="316">
        <f>E37+E38</f>
        <v>1300</v>
      </c>
      <c r="F36" s="317"/>
      <c r="G36" s="317"/>
      <c r="H36" s="317"/>
    </row>
    <row r="37" spans="1:8" s="307" customFormat="1" ht="15.75" customHeight="1">
      <c r="A37" s="302" t="s">
        <v>316</v>
      </c>
      <c r="B37" s="303" t="s">
        <v>363</v>
      </c>
      <c r="C37" s="304"/>
      <c r="D37" s="304"/>
      <c r="E37" s="304"/>
      <c r="F37" s="319"/>
      <c r="G37" s="320"/>
      <c r="H37" s="319"/>
    </row>
    <row r="38" spans="1:8" s="307" customFormat="1" ht="15.75" customHeight="1">
      <c r="A38" s="325" t="s">
        <v>362</v>
      </c>
      <c r="B38" s="326" t="s">
        <v>49</v>
      </c>
      <c r="C38" s="304">
        <v>0</v>
      </c>
      <c r="D38" s="304">
        <v>1413</v>
      </c>
      <c r="E38" s="304">
        <v>1300</v>
      </c>
      <c r="F38" s="319"/>
      <c r="G38" s="320"/>
      <c r="H38" s="319"/>
    </row>
    <row r="39" spans="1:8" s="318" customFormat="1" ht="13.5">
      <c r="A39" s="327" t="s">
        <v>364</v>
      </c>
      <c r="B39" s="327"/>
      <c r="C39" s="321">
        <f>C8+C16+C18+C21+C23+C27+C29+C31+C33+C36</f>
        <v>26798.2707</v>
      </c>
      <c r="D39" s="316">
        <f>D8+D16+D18+D21+D23+D27+D29+D31+D33+D36</f>
        <v>27131</v>
      </c>
      <c r="E39" s="316">
        <f>E8+E16+E18+E21+E23+E27+E29+E31+E33+E36</f>
        <v>29108</v>
      </c>
      <c r="F39" s="317"/>
      <c r="G39" s="317"/>
      <c r="H39" s="317"/>
    </row>
    <row r="40" spans="1:8" s="331" customFormat="1" ht="13.5">
      <c r="A40" s="328"/>
      <c r="B40" s="329"/>
      <c r="C40" s="330"/>
      <c r="D40" s="330"/>
      <c r="E40" s="330"/>
      <c r="F40" s="317"/>
      <c r="G40" s="317"/>
      <c r="H40" s="317"/>
    </row>
    <row r="41" spans="1:8" s="331" customFormat="1" ht="35.25" customHeight="1">
      <c r="A41" s="332" t="s">
        <v>365</v>
      </c>
      <c r="B41" s="332"/>
      <c r="C41" s="333">
        <v>400.80263</v>
      </c>
      <c r="D41" s="330">
        <v>600</v>
      </c>
      <c r="E41" s="330">
        <v>600</v>
      </c>
      <c r="F41" s="317"/>
      <c r="G41" s="317"/>
      <c r="H41" s="317"/>
    </row>
    <row r="42" spans="1:8" s="331" customFormat="1" ht="35.25" customHeight="1">
      <c r="A42" s="334" t="s">
        <v>366</v>
      </c>
      <c r="B42" s="334"/>
      <c r="C42" s="330"/>
      <c r="D42" s="330">
        <f>C39*2.5/100</f>
        <v>669.9567675</v>
      </c>
      <c r="E42" s="330">
        <f>D39*5/100</f>
        <v>1356.55</v>
      </c>
      <c r="F42" s="317"/>
      <c r="G42" s="317"/>
      <c r="H42" s="317"/>
    </row>
    <row r="43" spans="1:8" s="331" customFormat="1" ht="13.5">
      <c r="A43" s="335" t="s">
        <v>367</v>
      </c>
      <c r="B43" s="336"/>
      <c r="C43" s="337">
        <f>C39+C41</f>
        <v>27199.07333</v>
      </c>
      <c r="D43" s="338">
        <f>D39+D41</f>
        <v>27731</v>
      </c>
      <c r="E43" s="338">
        <f>E39+E41</f>
        <v>29708</v>
      </c>
      <c r="F43" s="317"/>
      <c r="G43" s="317"/>
      <c r="H43" s="317"/>
    </row>
    <row r="44" spans="1:8" s="318" customFormat="1" ht="13.5">
      <c r="A44" s="339" t="s">
        <v>368</v>
      </c>
      <c r="B44" s="339"/>
      <c r="C44" s="340" t="e">
        <f>'ДОХОДЫ 2020'!#REF!-Приложение2!C39</f>
        <v>#REF!</v>
      </c>
      <c r="D44" s="341" t="e">
        <f>'ДОХОДЫ 2020'!#REF!-Приложение2!D39</f>
        <v>#REF!</v>
      </c>
      <c r="E44" s="341" t="e">
        <f>'ДОХОДЫ 2020'!#REF!-Приложение2!E39</f>
        <v>#REF!</v>
      </c>
      <c r="F44" s="342"/>
      <c r="G44" s="343"/>
      <c r="H44" s="342"/>
    </row>
  </sheetData>
  <sheetProtection selectLockedCells="1" selectUnlockedCells="1"/>
  <mergeCells count="8">
    <mergeCell ref="B1:E1"/>
    <mergeCell ref="B2:E2"/>
    <mergeCell ref="B3:E3"/>
    <mergeCell ref="A4:E4"/>
    <mergeCell ref="A39:B39"/>
    <mergeCell ref="A41:B41"/>
    <mergeCell ref="A42:B42"/>
    <mergeCell ref="A44:B44"/>
  </mergeCells>
  <printOptions/>
  <pageMargins left="0.5902777777777778" right="0.19652777777777777" top="0.19652777777777777" bottom="0.31527777777777777" header="0.5118055555555555" footer="0.5118055555555555"/>
  <pageSetup horizontalDpi="300" verticalDpi="300" orientation="portrait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5"/>
  <sheetViews>
    <sheetView workbookViewId="0" topLeftCell="A80">
      <selection activeCell="A1" sqref="A1"/>
    </sheetView>
  </sheetViews>
  <sheetFormatPr defaultColWidth="9.00390625" defaultRowHeight="12.75"/>
  <cols>
    <col min="1" max="1" width="42.50390625" style="344" customWidth="1"/>
    <col min="2" max="2" width="9.875" style="345" customWidth="1"/>
    <col min="3" max="4" width="12.125" style="345" customWidth="1"/>
    <col min="5" max="5" width="5.375" style="345" customWidth="1"/>
    <col min="6" max="6" width="14.125" style="346" customWidth="1"/>
    <col min="7" max="7" width="10.375" style="347" customWidth="1"/>
    <col min="8" max="8" width="11.00390625" style="348" customWidth="1"/>
    <col min="9" max="18" width="9.125" style="348" customWidth="1"/>
    <col min="19" max="16384" width="9.125" style="344" customWidth="1"/>
  </cols>
  <sheetData>
    <row r="1" spans="1:31" s="284" customFormat="1" ht="15">
      <c r="A1" s="349"/>
      <c r="B1" s="350"/>
      <c r="C1" s="350"/>
      <c r="D1" s="349"/>
      <c r="E1" s="351" t="s">
        <v>369</v>
      </c>
      <c r="F1" s="351"/>
      <c r="G1" s="351"/>
      <c r="H1" s="351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</row>
    <row r="2" spans="1:31" s="284" customFormat="1" ht="15.75" customHeight="1">
      <c r="A2" s="354" t="s">
        <v>321</v>
      </c>
      <c r="B2" s="354"/>
      <c r="C2" s="354"/>
      <c r="D2" s="354"/>
      <c r="E2" s="354"/>
      <c r="F2" s="354"/>
      <c r="G2" s="354"/>
      <c r="H2" s="354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</row>
    <row r="3" spans="1:31" s="284" customFormat="1" ht="15" customHeight="1">
      <c r="A3" s="354" t="s">
        <v>370</v>
      </c>
      <c r="B3" s="354"/>
      <c r="C3" s="354"/>
      <c r="D3" s="354"/>
      <c r="E3" s="354"/>
      <c r="F3" s="354"/>
      <c r="G3" s="354"/>
      <c r="H3" s="354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</row>
    <row r="4" spans="1:31" s="284" customFormat="1" ht="15" customHeight="1">
      <c r="A4" s="355"/>
      <c r="B4" s="355"/>
      <c r="C4" s="355"/>
      <c r="D4" s="355"/>
      <c r="E4" s="355"/>
      <c r="F4" s="355"/>
      <c r="G4" s="356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</row>
    <row r="5" spans="1:6" ht="36" customHeight="1">
      <c r="A5" s="357" t="s">
        <v>371</v>
      </c>
      <c r="B5" s="357"/>
      <c r="C5" s="357"/>
      <c r="D5" s="357"/>
      <c r="E5" s="357"/>
      <c r="F5" s="357"/>
    </row>
    <row r="6" ht="15">
      <c r="H6" s="348" t="s">
        <v>372</v>
      </c>
    </row>
    <row r="7" spans="1:18" s="362" customFormat="1" ht="36" customHeight="1">
      <c r="A7" s="358" t="s">
        <v>61</v>
      </c>
      <c r="B7" s="359" t="s">
        <v>373</v>
      </c>
      <c r="C7" s="359" t="s">
        <v>374</v>
      </c>
      <c r="D7" s="359" t="s">
        <v>375</v>
      </c>
      <c r="E7" s="359" t="s">
        <v>376</v>
      </c>
      <c r="F7" s="360">
        <v>2011</v>
      </c>
      <c r="G7" s="360">
        <v>2012</v>
      </c>
      <c r="H7" s="360">
        <v>2013</v>
      </c>
      <c r="I7" s="361"/>
      <c r="J7" s="361"/>
      <c r="K7" s="361"/>
      <c r="L7" s="361"/>
      <c r="M7" s="361"/>
      <c r="N7" s="361"/>
      <c r="O7" s="361"/>
      <c r="P7" s="361"/>
      <c r="Q7" s="361"/>
      <c r="R7" s="361"/>
    </row>
    <row r="8" spans="1:18" s="368" customFormat="1" ht="42" customHeight="1">
      <c r="A8" s="363" t="s">
        <v>377</v>
      </c>
      <c r="B8" s="364" t="s">
        <v>378</v>
      </c>
      <c r="C8" s="364"/>
      <c r="D8" s="364"/>
      <c r="E8" s="364"/>
      <c r="F8" s="365">
        <f>F9+F25+F29+F34+F37+F55+F59+F64+F68+F75</f>
        <v>26798.2707</v>
      </c>
      <c r="G8" s="366">
        <f>G9+G25+G29+G34+G37+G55+G59+G64+G68+G75</f>
        <v>27131</v>
      </c>
      <c r="H8" s="365">
        <f>H9+H25+H29+H34+H37+H55+H59+H64+H68+H75</f>
        <v>29108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</row>
    <row r="9" spans="1:18" s="368" customFormat="1" ht="42" customHeight="1">
      <c r="A9" s="363" t="s">
        <v>327</v>
      </c>
      <c r="B9" s="364"/>
      <c r="C9" s="364" t="s">
        <v>326</v>
      </c>
      <c r="D9" s="364"/>
      <c r="E9" s="364"/>
      <c r="F9" s="365">
        <f>F10+F13+F16+F19+F22</f>
        <v>4162</v>
      </c>
      <c r="G9" s="365">
        <f>G10+G13+G16+G19+G22</f>
        <v>4557.3</v>
      </c>
      <c r="H9" s="365">
        <f>H10+H13+H16+H19+H22</f>
        <v>5027.1</v>
      </c>
      <c r="I9" s="367"/>
      <c r="J9" s="367"/>
      <c r="K9" s="367"/>
      <c r="L9" s="367"/>
      <c r="M9" s="367"/>
      <c r="N9" s="367"/>
      <c r="O9" s="367"/>
      <c r="P9" s="367"/>
      <c r="Q9" s="367"/>
      <c r="R9" s="367"/>
    </row>
    <row r="10" spans="1:31" s="372" customFormat="1" ht="41.25">
      <c r="A10" s="369" t="s">
        <v>328</v>
      </c>
      <c r="B10" s="370"/>
      <c r="C10" s="370" t="s">
        <v>272</v>
      </c>
      <c r="D10" s="370"/>
      <c r="E10" s="370"/>
      <c r="F10" s="371">
        <f aca="true" t="shared" si="0" ref="F10:H11">F11</f>
        <v>685.7</v>
      </c>
      <c r="G10" s="371">
        <f t="shared" si="0"/>
        <v>765.3</v>
      </c>
      <c r="H10" s="371">
        <f t="shared" si="0"/>
        <v>857.1</v>
      </c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</row>
    <row r="11" spans="1:18" s="377" customFormat="1" ht="13.5">
      <c r="A11" s="373" t="s">
        <v>236</v>
      </c>
      <c r="B11" s="359"/>
      <c r="C11" s="374"/>
      <c r="D11" s="374" t="s">
        <v>379</v>
      </c>
      <c r="E11" s="374"/>
      <c r="F11" s="375">
        <f t="shared" si="0"/>
        <v>685.7</v>
      </c>
      <c r="G11" s="375">
        <f t="shared" si="0"/>
        <v>765.3</v>
      </c>
      <c r="H11" s="375">
        <f t="shared" si="0"/>
        <v>857.1</v>
      </c>
      <c r="I11" s="376"/>
      <c r="J11" s="376"/>
      <c r="K11" s="376"/>
      <c r="L11" s="376"/>
      <c r="M11" s="376"/>
      <c r="N11" s="376"/>
      <c r="O11" s="376"/>
      <c r="P11" s="376"/>
      <c r="Q11" s="376"/>
      <c r="R11" s="376"/>
    </row>
    <row r="12" spans="1:18" s="383" customFormat="1" ht="27">
      <c r="A12" s="378" t="s">
        <v>380</v>
      </c>
      <c r="B12" s="379"/>
      <c r="C12" s="380"/>
      <c r="D12" s="380"/>
      <c r="E12" s="380" t="s">
        <v>381</v>
      </c>
      <c r="F12" s="381">
        <v>685.7</v>
      </c>
      <c r="G12" s="381">
        <v>765.3</v>
      </c>
      <c r="H12" s="381">
        <v>857.1</v>
      </c>
      <c r="I12" s="382"/>
      <c r="J12" s="382"/>
      <c r="K12" s="382"/>
      <c r="L12" s="382"/>
      <c r="M12" s="382"/>
      <c r="N12" s="382"/>
      <c r="O12" s="382"/>
      <c r="P12" s="382"/>
      <c r="Q12" s="382"/>
      <c r="R12" s="382"/>
    </row>
    <row r="13" spans="1:31" s="389" customFormat="1" ht="69">
      <c r="A13" s="323" t="s">
        <v>331</v>
      </c>
      <c r="B13" s="384"/>
      <c r="C13" s="370" t="s">
        <v>329</v>
      </c>
      <c r="D13" s="385"/>
      <c r="E13" s="385"/>
      <c r="F13" s="386">
        <f aca="true" t="shared" si="1" ref="F13:H14">F14</f>
        <v>168</v>
      </c>
      <c r="G13" s="386">
        <f t="shared" si="1"/>
        <v>168</v>
      </c>
      <c r="H13" s="386">
        <f t="shared" si="1"/>
        <v>168</v>
      </c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</row>
    <row r="14" spans="1:18" s="383" customFormat="1" ht="27">
      <c r="A14" s="373" t="s">
        <v>382</v>
      </c>
      <c r="B14" s="379"/>
      <c r="C14" s="380"/>
      <c r="D14" s="374" t="s">
        <v>383</v>
      </c>
      <c r="E14" s="380"/>
      <c r="F14" s="381">
        <f t="shared" si="1"/>
        <v>168</v>
      </c>
      <c r="G14" s="381">
        <f t="shared" si="1"/>
        <v>168</v>
      </c>
      <c r="H14" s="381">
        <f t="shared" si="1"/>
        <v>168</v>
      </c>
      <c r="I14" s="382"/>
      <c r="J14" s="382"/>
      <c r="K14" s="382"/>
      <c r="L14" s="382"/>
      <c r="M14" s="382"/>
      <c r="N14" s="382"/>
      <c r="O14" s="382"/>
      <c r="P14" s="382"/>
      <c r="Q14" s="382"/>
      <c r="R14" s="382"/>
    </row>
    <row r="15" spans="1:18" s="383" customFormat="1" ht="27">
      <c r="A15" s="378" t="s">
        <v>380</v>
      </c>
      <c r="B15" s="379"/>
      <c r="C15" s="380"/>
      <c r="D15" s="380"/>
      <c r="E15" s="380" t="s">
        <v>381</v>
      </c>
      <c r="F15" s="381">
        <v>168</v>
      </c>
      <c r="G15" s="381">
        <v>168</v>
      </c>
      <c r="H15" s="381">
        <v>168</v>
      </c>
      <c r="I15" s="382"/>
      <c r="J15" s="382"/>
      <c r="K15" s="382"/>
      <c r="L15" s="382"/>
      <c r="M15" s="382"/>
      <c r="N15" s="382"/>
      <c r="O15" s="382"/>
      <c r="P15" s="382"/>
      <c r="Q15" s="382"/>
      <c r="R15" s="382"/>
    </row>
    <row r="16" spans="1:31" s="372" customFormat="1" ht="69">
      <c r="A16" s="390" t="s">
        <v>332</v>
      </c>
      <c r="B16" s="370"/>
      <c r="C16" s="370" t="s">
        <v>274</v>
      </c>
      <c r="D16" s="370"/>
      <c r="E16" s="370"/>
      <c r="F16" s="371">
        <f aca="true" t="shared" si="2" ref="F16:H17">F17</f>
        <v>3108.3</v>
      </c>
      <c r="G16" s="371">
        <f t="shared" si="2"/>
        <v>3424</v>
      </c>
      <c r="H16" s="371">
        <f t="shared" si="2"/>
        <v>3802</v>
      </c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</row>
    <row r="17" spans="1:18" s="377" customFormat="1" ht="13.5">
      <c r="A17" s="373" t="s">
        <v>239</v>
      </c>
      <c r="B17" s="359"/>
      <c r="C17" s="374"/>
      <c r="D17" s="374" t="s">
        <v>384</v>
      </c>
      <c r="E17" s="374"/>
      <c r="F17" s="375">
        <f t="shared" si="2"/>
        <v>3108.3</v>
      </c>
      <c r="G17" s="375">
        <f t="shared" si="2"/>
        <v>3424</v>
      </c>
      <c r="H17" s="375">
        <f t="shared" si="2"/>
        <v>3802</v>
      </c>
      <c r="I17" s="376"/>
      <c r="J17" s="376"/>
      <c r="K17" s="376"/>
      <c r="L17" s="376"/>
      <c r="M17" s="376"/>
      <c r="N17" s="376"/>
      <c r="O17" s="376"/>
      <c r="P17" s="376"/>
      <c r="Q17" s="376"/>
      <c r="R17" s="376"/>
    </row>
    <row r="18" spans="1:18" s="383" customFormat="1" ht="27">
      <c r="A18" s="378" t="s">
        <v>380</v>
      </c>
      <c r="B18" s="379"/>
      <c r="C18" s="380"/>
      <c r="D18" s="380"/>
      <c r="E18" s="380" t="s">
        <v>381</v>
      </c>
      <c r="F18" s="391">
        <v>3108.3</v>
      </c>
      <c r="G18" s="391">
        <v>3424</v>
      </c>
      <c r="H18" s="391">
        <v>3802</v>
      </c>
      <c r="I18" s="382"/>
      <c r="J18" s="382"/>
      <c r="K18" s="382"/>
      <c r="L18" s="382"/>
      <c r="M18" s="382"/>
      <c r="N18" s="382"/>
      <c r="O18" s="382"/>
      <c r="P18" s="382"/>
      <c r="Q18" s="382"/>
      <c r="R18" s="382"/>
    </row>
    <row r="19" spans="1:31" s="372" customFormat="1" ht="27">
      <c r="A19" s="390" t="s">
        <v>334</v>
      </c>
      <c r="B19" s="370"/>
      <c r="C19" s="370" t="s">
        <v>333</v>
      </c>
      <c r="D19" s="370"/>
      <c r="E19" s="370"/>
      <c r="F19" s="371">
        <f aca="true" t="shared" si="3" ref="F19:H20">F20</f>
        <v>0</v>
      </c>
      <c r="G19" s="371">
        <f t="shared" si="3"/>
        <v>0</v>
      </c>
      <c r="H19" s="371">
        <f t="shared" si="3"/>
        <v>0</v>
      </c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</row>
    <row r="20" spans="1:18" s="377" customFormat="1" ht="27">
      <c r="A20" s="373" t="s">
        <v>385</v>
      </c>
      <c r="B20" s="359"/>
      <c r="C20" s="374"/>
      <c r="D20" s="374" t="s">
        <v>386</v>
      </c>
      <c r="E20" s="374"/>
      <c r="F20" s="375">
        <f t="shared" si="3"/>
        <v>0</v>
      </c>
      <c r="G20" s="375">
        <f t="shared" si="3"/>
        <v>0</v>
      </c>
      <c r="H20" s="375">
        <f t="shared" si="3"/>
        <v>0</v>
      </c>
      <c r="I20" s="376"/>
      <c r="J20" s="376"/>
      <c r="K20" s="376"/>
      <c r="L20" s="376"/>
      <c r="M20" s="376"/>
      <c r="N20" s="376"/>
      <c r="O20" s="376"/>
      <c r="P20" s="376"/>
      <c r="Q20" s="376"/>
      <c r="R20" s="376"/>
    </row>
    <row r="21" spans="1:18" s="383" customFormat="1" ht="27">
      <c r="A21" s="378" t="s">
        <v>380</v>
      </c>
      <c r="B21" s="379"/>
      <c r="C21" s="380"/>
      <c r="D21" s="380"/>
      <c r="E21" s="380" t="s">
        <v>381</v>
      </c>
      <c r="F21" s="391">
        <v>0</v>
      </c>
      <c r="G21" s="391">
        <v>0</v>
      </c>
      <c r="H21" s="391">
        <v>0</v>
      </c>
      <c r="I21" s="382"/>
      <c r="J21" s="382"/>
      <c r="K21" s="382"/>
      <c r="L21" s="382"/>
      <c r="M21" s="382"/>
      <c r="N21" s="382"/>
      <c r="O21" s="382"/>
      <c r="P21" s="382"/>
      <c r="Q21" s="382"/>
      <c r="R21" s="382"/>
    </row>
    <row r="22" spans="1:31" s="394" customFormat="1" ht="13.5">
      <c r="A22" s="369" t="s">
        <v>277</v>
      </c>
      <c r="B22" s="392"/>
      <c r="C22" s="370" t="s">
        <v>335</v>
      </c>
      <c r="D22" s="393"/>
      <c r="E22" s="393"/>
      <c r="F22" s="371">
        <f aca="true" t="shared" si="4" ref="F22:H23">F23</f>
        <v>200</v>
      </c>
      <c r="G22" s="371">
        <f t="shared" si="4"/>
        <v>200</v>
      </c>
      <c r="H22" s="371">
        <f t="shared" si="4"/>
        <v>200</v>
      </c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</row>
    <row r="23" spans="1:18" s="383" customFormat="1" ht="13.5">
      <c r="A23" s="373" t="s">
        <v>387</v>
      </c>
      <c r="B23" s="379"/>
      <c r="C23" s="380"/>
      <c r="D23" s="374" t="s">
        <v>388</v>
      </c>
      <c r="E23" s="380"/>
      <c r="F23" s="395">
        <f t="shared" si="4"/>
        <v>200</v>
      </c>
      <c r="G23" s="395">
        <f t="shared" si="4"/>
        <v>200</v>
      </c>
      <c r="H23" s="395">
        <f t="shared" si="4"/>
        <v>200</v>
      </c>
      <c r="I23" s="382"/>
      <c r="J23" s="382"/>
      <c r="K23" s="382"/>
      <c r="L23" s="382"/>
      <c r="M23" s="382"/>
      <c r="N23" s="382"/>
      <c r="O23" s="382"/>
      <c r="P23" s="382"/>
      <c r="Q23" s="382"/>
      <c r="R23" s="382"/>
    </row>
    <row r="24" spans="1:18" s="383" customFormat="1" ht="13.5">
      <c r="A24" s="378" t="s">
        <v>389</v>
      </c>
      <c r="B24" s="379"/>
      <c r="C24" s="380"/>
      <c r="D24" s="380"/>
      <c r="E24" s="380" t="s">
        <v>390</v>
      </c>
      <c r="F24" s="391">
        <v>200</v>
      </c>
      <c r="G24" s="391">
        <v>200</v>
      </c>
      <c r="H24" s="391">
        <v>200</v>
      </c>
      <c r="I24" s="382"/>
      <c r="J24" s="382"/>
      <c r="K24" s="382"/>
      <c r="L24" s="382"/>
      <c r="M24" s="382"/>
      <c r="N24" s="382"/>
      <c r="O24" s="382"/>
      <c r="P24" s="382"/>
      <c r="Q24" s="382"/>
      <c r="R24" s="382"/>
    </row>
    <row r="25" spans="1:31" s="372" customFormat="1" ht="27">
      <c r="A25" s="323" t="s">
        <v>340</v>
      </c>
      <c r="B25" s="370"/>
      <c r="C25" s="370" t="s">
        <v>285</v>
      </c>
      <c r="D25" s="370"/>
      <c r="E25" s="370"/>
      <c r="F25" s="371">
        <f>F26</f>
        <v>308</v>
      </c>
      <c r="G25" s="371">
        <f>G26</f>
        <v>316</v>
      </c>
      <c r="H25" s="371">
        <f>H26</f>
        <v>316</v>
      </c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</row>
    <row r="26" spans="1:18" s="377" customFormat="1" ht="41.25">
      <c r="A26" s="373" t="s">
        <v>391</v>
      </c>
      <c r="B26" s="359"/>
      <c r="C26" s="374"/>
      <c r="D26" s="374" t="s">
        <v>392</v>
      </c>
      <c r="E26" s="374"/>
      <c r="F26" s="375">
        <f>SUM(F27:F27)</f>
        <v>308</v>
      </c>
      <c r="G26" s="375">
        <f>SUM(G27:G27)</f>
        <v>316</v>
      </c>
      <c r="H26" s="375">
        <f>SUM(H27:H27)</f>
        <v>316</v>
      </c>
      <c r="I26" s="376"/>
      <c r="J26" s="376"/>
      <c r="K26" s="376"/>
      <c r="L26" s="376"/>
      <c r="M26" s="376"/>
      <c r="N26" s="376"/>
      <c r="O26" s="376"/>
      <c r="P26" s="376"/>
      <c r="Q26" s="376"/>
      <c r="R26" s="376"/>
    </row>
    <row r="27" spans="1:18" s="377" customFormat="1" ht="33" customHeight="1">
      <c r="A27" s="378" t="s">
        <v>380</v>
      </c>
      <c r="B27" s="359"/>
      <c r="C27" s="374"/>
      <c r="D27" s="374"/>
      <c r="E27" s="380" t="s">
        <v>381</v>
      </c>
      <c r="F27" s="375">
        <v>308</v>
      </c>
      <c r="G27" s="375">
        <v>316</v>
      </c>
      <c r="H27" s="375">
        <v>316</v>
      </c>
      <c r="I27" s="376"/>
      <c r="J27" s="376"/>
      <c r="K27" s="376"/>
      <c r="L27" s="376"/>
      <c r="M27" s="376"/>
      <c r="N27" s="376"/>
      <c r="O27" s="376"/>
      <c r="P27" s="376"/>
      <c r="Q27" s="376"/>
      <c r="R27" s="376"/>
    </row>
    <row r="28" spans="1:18" s="377" customFormat="1" ht="13.5" hidden="1">
      <c r="A28" s="396"/>
      <c r="B28" s="359"/>
      <c r="C28" s="359"/>
      <c r="D28" s="359"/>
      <c r="E28" s="359"/>
      <c r="F28" s="395"/>
      <c r="G28" s="395"/>
      <c r="H28" s="395"/>
      <c r="I28" s="376"/>
      <c r="J28" s="376"/>
      <c r="K28" s="376"/>
      <c r="L28" s="376"/>
      <c r="M28" s="376"/>
      <c r="N28" s="376"/>
      <c r="O28" s="376"/>
      <c r="P28" s="376"/>
      <c r="Q28" s="376"/>
      <c r="R28" s="376"/>
    </row>
    <row r="29" spans="1:31" s="372" customFormat="1" ht="54.75">
      <c r="A29" s="323" t="s">
        <v>343</v>
      </c>
      <c r="B29" s="370"/>
      <c r="C29" s="370" t="s">
        <v>287</v>
      </c>
      <c r="D29" s="370"/>
      <c r="E29" s="370"/>
      <c r="F29" s="371">
        <f>F32</f>
        <v>550</v>
      </c>
      <c r="G29" s="371">
        <f>G32</f>
        <v>550</v>
      </c>
      <c r="H29" s="371">
        <f>H32</f>
        <v>550</v>
      </c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</row>
    <row r="30" spans="1:18" s="377" customFormat="1" ht="13.5" hidden="1">
      <c r="A30" s="397"/>
      <c r="B30" s="374"/>
      <c r="C30" s="374"/>
      <c r="D30" s="374"/>
      <c r="E30" s="374"/>
      <c r="F30" s="375"/>
      <c r="G30" s="375"/>
      <c r="H30" s="375"/>
      <c r="I30" s="376"/>
      <c r="J30" s="376"/>
      <c r="K30" s="376"/>
      <c r="L30" s="376"/>
      <c r="M30" s="376"/>
      <c r="N30" s="376"/>
      <c r="O30" s="376"/>
      <c r="P30" s="376"/>
      <c r="Q30" s="376"/>
      <c r="R30" s="376"/>
    </row>
    <row r="31" spans="1:18" s="377" customFormat="1" ht="13.5" hidden="1">
      <c r="A31" s="373"/>
      <c r="B31" s="374"/>
      <c r="C31" s="374"/>
      <c r="D31" s="374"/>
      <c r="E31" s="374"/>
      <c r="F31" s="395"/>
      <c r="G31" s="395"/>
      <c r="H31" s="395"/>
      <c r="I31" s="376"/>
      <c r="J31" s="376"/>
      <c r="K31" s="376"/>
      <c r="L31" s="376"/>
      <c r="M31" s="376"/>
      <c r="N31" s="376"/>
      <c r="O31" s="376"/>
      <c r="P31" s="376"/>
      <c r="Q31" s="376"/>
      <c r="R31" s="376"/>
    </row>
    <row r="32" spans="1:18" s="377" customFormat="1" ht="41.25">
      <c r="A32" s="303" t="s">
        <v>343</v>
      </c>
      <c r="B32" s="359"/>
      <c r="C32" s="374"/>
      <c r="D32" s="374" t="s">
        <v>393</v>
      </c>
      <c r="E32" s="374"/>
      <c r="F32" s="375">
        <f>F33</f>
        <v>550</v>
      </c>
      <c r="G32" s="375">
        <f>G33</f>
        <v>550</v>
      </c>
      <c r="H32" s="375">
        <f>H33</f>
        <v>550</v>
      </c>
      <c r="I32" s="376"/>
      <c r="J32" s="376"/>
      <c r="K32" s="376"/>
      <c r="L32" s="376"/>
      <c r="M32" s="376"/>
      <c r="N32" s="376"/>
      <c r="O32" s="376"/>
      <c r="P32" s="376"/>
      <c r="Q32" s="376"/>
      <c r="R32" s="376"/>
    </row>
    <row r="33" spans="1:18" s="383" customFormat="1" ht="27">
      <c r="A33" s="378" t="s">
        <v>380</v>
      </c>
      <c r="B33" s="379"/>
      <c r="C33" s="380"/>
      <c r="D33" s="380"/>
      <c r="E33" s="380" t="s">
        <v>381</v>
      </c>
      <c r="F33" s="391">
        <v>550</v>
      </c>
      <c r="G33" s="391">
        <v>550</v>
      </c>
      <c r="H33" s="391">
        <v>550</v>
      </c>
      <c r="I33" s="382"/>
      <c r="J33" s="382"/>
      <c r="K33" s="382"/>
      <c r="L33" s="382"/>
      <c r="M33" s="382"/>
      <c r="N33" s="382"/>
      <c r="O33" s="382"/>
      <c r="P33" s="382"/>
      <c r="Q33" s="382"/>
      <c r="R33" s="382"/>
    </row>
    <row r="34" spans="1:31" s="394" customFormat="1" ht="27">
      <c r="A34" s="369" t="s">
        <v>347</v>
      </c>
      <c r="B34" s="370"/>
      <c r="C34" s="370" t="s">
        <v>346</v>
      </c>
      <c r="D34" s="370"/>
      <c r="E34" s="370"/>
      <c r="F34" s="371">
        <f aca="true" t="shared" si="5" ref="F34:H35">F35</f>
        <v>100</v>
      </c>
      <c r="G34" s="371">
        <f t="shared" si="5"/>
        <v>100</v>
      </c>
      <c r="H34" s="371">
        <f t="shared" si="5"/>
        <v>100</v>
      </c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</row>
    <row r="35" spans="1:18" s="383" customFormat="1" ht="54.75">
      <c r="A35" s="373" t="s">
        <v>394</v>
      </c>
      <c r="B35" s="359"/>
      <c r="C35" s="374"/>
      <c r="D35" s="374" t="s">
        <v>395</v>
      </c>
      <c r="E35" s="374"/>
      <c r="F35" s="375">
        <f t="shared" si="5"/>
        <v>100</v>
      </c>
      <c r="G35" s="375">
        <f t="shared" si="5"/>
        <v>100</v>
      </c>
      <c r="H35" s="375">
        <f t="shared" si="5"/>
        <v>100</v>
      </c>
      <c r="I35" s="382"/>
      <c r="J35" s="382"/>
      <c r="K35" s="382"/>
      <c r="L35" s="382"/>
      <c r="M35" s="382"/>
      <c r="N35" s="382"/>
      <c r="O35" s="382"/>
      <c r="P35" s="382"/>
      <c r="Q35" s="382"/>
      <c r="R35" s="382"/>
    </row>
    <row r="36" spans="1:18" s="383" customFormat="1" ht="27">
      <c r="A36" s="378" t="s">
        <v>380</v>
      </c>
      <c r="B36" s="379"/>
      <c r="C36" s="380"/>
      <c r="D36" s="380"/>
      <c r="E36" s="380" t="s">
        <v>381</v>
      </c>
      <c r="F36" s="381">
        <v>100</v>
      </c>
      <c r="G36" s="381">
        <v>100</v>
      </c>
      <c r="H36" s="381">
        <v>100</v>
      </c>
      <c r="I36" s="382"/>
      <c r="J36" s="382"/>
      <c r="K36" s="382"/>
      <c r="L36" s="382"/>
      <c r="M36" s="382"/>
      <c r="N36" s="382"/>
      <c r="O36" s="382"/>
      <c r="P36" s="382"/>
      <c r="Q36" s="382"/>
      <c r="R36" s="382"/>
    </row>
    <row r="37" spans="1:31" s="372" customFormat="1" ht="27">
      <c r="A37" s="369" t="s">
        <v>396</v>
      </c>
      <c r="B37" s="370"/>
      <c r="C37" s="370" t="s">
        <v>348</v>
      </c>
      <c r="D37" s="370"/>
      <c r="E37" s="370"/>
      <c r="F37" s="398">
        <f>F41+F38+F52</f>
        <v>11689.470700000002</v>
      </c>
      <c r="G37" s="371">
        <f>G41+G38+G52</f>
        <v>11315.4</v>
      </c>
      <c r="H37" s="371">
        <f>H41+H38+H52</f>
        <v>12198.5</v>
      </c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</row>
    <row r="38" spans="1:31" s="372" customFormat="1" ht="13.5">
      <c r="A38" s="399" t="s">
        <v>294</v>
      </c>
      <c r="B38" s="400"/>
      <c r="C38" s="401" t="s">
        <v>295</v>
      </c>
      <c r="D38" s="401"/>
      <c r="E38" s="400"/>
      <c r="F38" s="402">
        <f aca="true" t="shared" si="6" ref="F38:H39">F39</f>
        <v>1256</v>
      </c>
      <c r="G38" s="402">
        <f t="shared" si="6"/>
        <v>1160</v>
      </c>
      <c r="H38" s="402">
        <f t="shared" si="6"/>
        <v>1160</v>
      </c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</row>
    <row r="39" spans="1:31" s="372" customFormat="1" ht="13.5">
      <c r="A39" s="399" t="s">
        <v>397</v>
      </c>
      <c r="B39" s="400"/>
      <c r="C39" s="401"/>
      <c r="D39" s="401" t="s">
        <v>398</v>
      </c>
      <c r="E39" s="400"/>
      <c r="F39" s="402">
        <f t="shared" si="6"/>
        <v>1256</v>
      </c>
      <c r="G39" s="402">
        <f t="shared" si="6"/>
        <v>1160</v>
      </c>
      <c r="H39" s="402">
        <f t="shared" si="6"/>
        <v>1160</v>
      </c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</row>
    <row r="40" spans="1:31" s="372" customFormat="1" ht="27">
      <c r="A40" s="403" t="s">
        <v>380</v>
      </c>
      <c r="B40" s="400"/>
      <c r="C40" s="401"/>
      <c r="D40" s="401"/>
      <c r="E40" s="404" t="s">
        <v>381</v>
      </c>
      <c r="F40" s="402">
        <v>1256</v>
      </c>
      <c r="G40" s="402">
        <v>1160</v>
      </c>
      <c r="H40" s="402">
        <v>1160</v>
      </c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</row>
    <row r="41" spans="1:18" s="377" customFormat="1" ht="13.5">
      <c r="A41" s="373" t="s">
        <v>300</v>
      </c>
      <c r="B41" s="359"/>
      <c r="C41" s="374" t="s">
        <v>301</v>
      </c>
      <c r="D41" s="374" t="s">
        <v>399</v>
      </c>
      <c r="E41" s="374"/>
      <c r="F41" s="395">
        <f>F42+F44+F46+F48+F50</f>
        <v>7249.7707</v>
      </c>
      <c r="G41" s="395">
        <f>G42+G44+G46+G48+G50</f>
        <v>6781.4</v>
      </c>
      <c r="H41" s="395">
        <f>H42+H44+H46+H48+H50</f>
        <v>7384.5</v>
      </c>
      <c r="I41" s="376"/>
      <c r="J41" s="376"/>
      <c r="K41" s="376"/>
      <c r="L41" s="376"/>
      <c r="M41" s="376"/>
      <c r="N41" s="376"/>
      <c r="O41" s="376"/>
      <c r="P41" s="376"/>
      <c r="Q41" s="376"/>
      <c r="R41" s="376"/>
    </row>
    <row r="42" spans="1:18" s="388" customFormat="1" ht="14.25">
      <c r="A42" s="405" t="s">
        <v>176</v>
      </c>
      <c r="B42" s="406"/>
      <c r="C42" s="407"/>
      <c r="D42" s="407" t="s">
        <v>400</v>
      </c>
      <c r="E42" s="407"/>
      <c r="F42" s="408">
        <f>F43</f>
        <v>810</v>
      </c>
      <c r="G42" s="408">
        <f>G43</f>
        <v>880</v>
      </c>
      <c r="H42" s="408">
        <f>H43</f>
        <v>950</v>
      </c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s="377" customFormat="1" ht="27">
      <c r="A43" s="378" t="s">
        <v>380</v>
      </c>
      <c r="B43" s="359"/>
      <c r="C43" s="374"/>
      <c r="D43" s="374"/>
      <c r="E43" s="380" t="s">
        <v>381</v>
      </c>
      <c r="F43" s="375">
        <v>810</v>
      </c>
      <c r="G43" s="375">
        <v>880</v>
      </c>
      <c r="H43" s="375">
        <v>950</v>
      </c>
      <c r="I43" s="376"/>
      <c r="J43" s="376"/>
      <c r="K43" s="376"/>
      <c r="L43" s="376"/>
      <c r="M43" s="376"/>
      <c r="N43" s="376"/>
      <c r="O43" s="376"/>
      <c r="P43" s="376"/>
      <c r="Q43" s="376"/>
      <c r="R43" s="376"/>
    </row>
    <row r="44" spans="1:18" s="388" customFormat="1" ht="62.25" customHeight="1">
      <c r="A44" s="405" t="s">
        <v>401</v>
      </c>
      <c r="B44" s="406"/>
      <c r="C44" s="407"/>
      <c r="D44" s="407" t="s">
        <v>402</v>
      </c>
      <c r="E44" s="407"/>
      <c r="F44" s="409">
        <v>4340.4707</v>
      </c>
      <c r="G44" s="408">
        <f>G45</f>
        <v>4166.4</v>
      </c>
      <c r="H44" s="408">
        <f>H45</f>
        <v>4570.5</v>
      </c>
      <c r="I44" s="387"/>
      <c r="J44" s="387"/>
      <c r="K44" s="387"/>
      <c r="L44" s="387"/>
      <c r="M44" s="387"/>
      <c r="N44" s="387"/>
      <c r="O44" s="387"/>
      <c r="P44" s="387"/>
      <c r="Q44" s="387"/>
      <c r="R44" s="387"/>
    </row>
    <row r="45" spans="1:18" s="383" customFormat="1" ht="27">
      <c r="A45" s="378" t="s">
        <v>380</v>
      </c>
      <c r="B45" s="379"/>
      <c r="C45" s="380"/>
      <c r="D45" s="380"/>
      <c r="E45" s="380" t="s">
        <v>381</v>
      </c>
      <c r="F45" s="410">
        <v>4340.4707</v>
      </c>
      <c r="G45" s="381">
        <v>4166.4</v>
      </c>
      <c r="H45" s="381">
        <v>4570.5</v>
      </c>
      <c r="I45" s="382"/>
      <c r="J45" s="382"/>
      <c r="K45" s="382"/>
      <c r="L45" s="382"/>
      <c r="M45" s="382"/>
      <c r="N45" s="382"/>
      <c r="O45" s="382"/>
      <c r="P45" s="382"/>
      <c r="Q45" s="382"/>
      <c r="R45" s="382"/>
    </row>
    <row r="46" spans="1:18" s="388" customFormat="1" ht="14.25">
      <c r="A46" s="405" t="s">
        <v>403</v>
      </c>
      <c r="B46" s="406"/>
      <c r="C46" s="407"/>
      <c r="D46" s="407" t="s">
        <v>404</v>
      </c>
      <c r="E46" s="407"/>
      <c r="F46" s="408">
        <f>F47</f>
        <v>10</v>
      </c>
      <c r="G46" s="408">
        <f>G47</f>
        <v>10</v>
      </c>
      <c r="H46" s="408">
        <f>H47</f>
        <v>10</v>
      </c>
      <c r="I46" s="387"/>
      <c r="J46" s="387"/>
      <c r="K46" s="387"/>
      <c r="L46" s="387"/>
      <c r="M46" s="387"/>
      <c r="N46" s="387"/>
      <c r="O46" s="387"/>
      <c r="P46" s="387"/>
      <c r="Q46" s="387"/>
      <c r="R46" s="387"/>
    </row>
    <row r="47" spans="1:18" s="383" customFormat="1" ht="27">
      <c r="A47" s="378" t="s">
        <v>380</v>
      </c>
      <c r="B47" s="379"/>
      <c r="C47" s="380"/>
      <c r="D47" s="380"/>
      <c r="E47" s="380" t="s">
        <v>381</v>
      </c>
      <c r="F47" s="381">
        <v>10</v>
      </c>
      <c r="G47" s="381">
        <v>10</v>
      </c>
      <c r="H47" s="381">
        <v>10</v>
      </c>
      <c r="I47" s="382"/>
      <c r="J47" s="382"/>
      <c r="K47" s="382"/>
      <c r="L47" s="382"/>
      <c r="M47" s="382"/>
      <c r="N47" s="382"/>
      <c r="O47" s="382"/>
      <c r="P47" s="382"/>
      <c r="Q47" s="382"/>
      <c r="R47" s="382"/>
    </row>
    <row r="48" spans="1:18" s="388" customFormat="1" ht="28.5">
      <c r="A48" s="405" t="s">
        <v>405</v>
      </c>
      <c r="B48" s="406"/>
      <c r="C48" s="407"/>
      <c r="D48" s="407" t="s">
        <v>406</v>
      </c>
      <c r="E48" s="407"/>
      <c r="F48" s="408">
        <v>10</v>
      </c>
      <c r="G48" s="408">
        <f>G49</f>
        <v>15</v>
      </c>
      <c r="H48" s="408">
        <f>H49</f>
        <v>15</v>
      </c>
      <c r="I48" s="387"/>
      <c r="J48" s="387"/>
      <c r="K48" s="387"/>
      <c r="L48" s="387"/>
      <c r="M48" s="387"/>
      <c r="N48" s="387"/>
      <c r="O48" s="387"/>
      <c r="P48" s="387"/>
      <c r="Q48" s="387"/>
      <c r="R48" s="387"/>
    </row>
    <row r="49" spans="1:18" s="383" customFormat="1" ht="27">
      <c r="A49" s="378" t="s">
        <v>380</v>
      </c>
      <c r="B49" s="379"/>
      <c r="C49" s="380"/>
      <c r="D49" s="380"/>
      <c r="E49" s="380" t="s">
        <v>381</v>
      </c>
      <c r="F49" s="381">
        <v>10</v>
      </c>
      <c r="G49" s="381">
        <v>15</v>
      </c>
      <c r="H49" s="381">
        <v>15</v>
      </c>
      <c r="I49" s="382"/>
      <c r="J49" s="382"/>
      <c r="K49" s="382"/>
      <c r="L49" s="382"/>
      <c r="M49" s="382"/>
      <c r="N49" s="382"/>
      <c r="O49" s="382"/>
      <c r="P49" s="382"/>
      <c r="Q49" s="382"/>
      <c r="R49" s="382"/>
    </row>
    <row r="50" spans="1:18" s="388" customFormat="1" ht="28.5">
      <c r="A50" s="405" t="s">
        <v>407</v>
      </c>
      <c r="B50" s="406"/>
      <c r="C50" s="407"/>
      <c r="D50" s="407" t="s">
        <v>408</v>
      </c>
      <c r="E50" s="407"/>
      <c r="F50" s="408">
        <f>F51</f>
        <v>2079.3</v>
      </c>
      <c r="G50" s="408">
        <f>G51</f>
        <v>1710</v>
      </c>
      <c r="H50" s="408">
        <f>H51</f>
        <v>1839</v>
      </c>
      <c r="I50" s="387"/>
      <c r="J50" s="387"/>
      <c r="K50" s="387"/>
      <c r="L50" s="387"/>
      <c r="M50" s="387"/>
      <c r="N50" s="387"/>
      <c r="O50" s="387"/>
      <c r="P50" s="387"/>
      <c r="Q50" s="387"/>
      <c r="R50" s="387"/>
    </row>
    <row r="51" spans="1:18" s="383" customFormat="1" ht="27">
      <c r="A51" s="378" t="s">
        <v>380</v>
      </c>
      <c r="B51" s="379"/>
      <c r="C51" s="380"/>
      <c r="D51" s="380"/>
      <c r="E51" s="380" t="s">
        <v>381</v>
      </c>
      <c r="F51" s="381">
        <v>2079.3</v>
      </c>
      <c r="G51" s="381">
        <v>1710</v>
      </c>
      <c r="H51" s="381">
        <v>1839</v>
      </c>
      <c r="I51" s="382"/>
      <c r="J51" s="382"/>
      <c r="K51" s="382"/>
      <c r="L51" s="382"/>
      <c r="M51" s="382"/>
      <c r="N51" s="382"/>
      <c r="O51" s="382"/>
      <c r="P51" s="382"/>
      <c r="Q51" s="382"/>
      <c r="R51" s="382"/>
    </row>
    <row r="52" spans="1:18" s="383" customFormat="1" ht="27">
      <c r="A52" s="399" t="s">
        <v>304</v>
      </c>
      <c r="B52" s="411"/>
      <c r="C52" s="374" t="s">
        <v>305</v>
      </c>
      <c r="D52" s="412"/>
      <c r="E52" s="412"/>
      <c r="F52" s="381">
        <f aca="true" t="shared" si="7" ref="F52:H53">F53</f>
        <v>3183.7</v>
      </c>
      <c r="G52" s="381">
        <f t="shared" si="7"/>
        <v>3374</v>
      </c>
      <c r="H52" s="381">
        <f t="shared" si="7"/>
        <v>3654</v>
      </c>
      <c r="I52" s="382"/>
      <c r="J52" s="382"/>
      <c r="K52" s="382"/>
      <c r="L52" s="382"/>
      <c r="M52" s="382"/>
      <c r="N52" s="382"/>
      <c r="O52" s="382"/>
      <c r="P52" s="382"/>
      <c r="Q52" s="382"/>
      <c r="R52" s="382"/>
    </row>
    <row r="53" spans="1:18" s="383" customFormat="1" ht="27">
      <c r="A53" s="378" t="s">
        <v>409</v>
      </c>
      <c r="B53" s="411"/>
      <c r="C53" s="412"/>
      <c r="D53" s="374" t="s">
        <v>410</v>
      </c>
      <c r="E53" s="412"/>
      <c r="F53" s="381">
        <f t="shared" si="7"/>
        <v>3183.7</v>
      </c>
      <c r="G53" s="381">
        <f t="shared" si="7"/>
        <v>3374</v>
      </c>
      <c r="H53" s="381">
        <f t="shared" si="7"/>
        <v>3654</v>
      </c>
      <c r="I53" s="382"/>
      <c r="J53" s="382"/>
      <c r="K53" s="382"/>
      <c r="L53" s="382"/>
      <c r="M53" s="382"/>
      <c r="N53" s="382"/>
      <c r="O53" s="382"/>
      <c r="P53" s="382"/>
      <c r="Q53" s="382"/>
      <c r="R53" s="382"/>
    </row>
    <row r="54" spans="1:18" s="383" customFormat="1" ht="27">
      <c r="A54" s="378" t="s">
        <v>411</v>
      </c>
      <c r="B54" s="411"/>
      <c r="C54" s="412"/>
      <c r="D54" s="412"/>
      <c r="E54" s="380" t="s">
        <v>412</v>
      </c>
      <c r="F54" s="391">
        <v>3183.7</v>
      </c>
      <c r="G54" s="391">
        <v>3374</v>
      </c>
      <c r="H54" s="391">
        <v>3654</v>
      </c>
      <c r="I54" s="382"/>
      <c r="J54" s="382"/>
      <c r="K54" s="382"/>
      <c r="L54" s="382"/>
      <c r="M54" s="382"/>
      <c r="N54" s="382"/>
      <c r="O54" s="382"/>
      <c r="P54" s="382"/>
      <c r="Q54" s="382"/>
      <c r="R54" s="382"/>
    </row>
    <row r="55" spans="1:31" s="389" customFormat="1" ht="14.25">
      <c r="A55" s="413" t="s">
        <v>352</v>
      </c>
      <c r="B55" s="384"/>
      <c r="C55" s="385" t="s">
        <v>351</v>
      </c>
      <c r="D55" s="385"/>
      <c r="E55" s="385"/>
      <c r="F55" s="386">
        <f aca="true" t="shared" si="8" ref="F55:H57">F56</f>
        <v>50</v>
      </c>
      <c r="G55" s="386">
        <f t="shared" si="8"/>
        <v>50</v>
      </c>
      <c r="H55" s="386">
        <f t="shared" si="8"/>
        <v>50</v>
      </c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</row>
    <row r="56" spans="1:18" s="383" customFormat="1" ht="13.5">
      <c r="A56" s="378" t="s">
        <v>353</v>
      </c>
      <c r="B56" s="379"/>
      <c r="C56" s="380" t="s">
        <v>307</v>
      </c>
      <c r="D56" s="380"/>
      <c r="E56" s="380"/>
      <c r="F56" s="381">
        <f t="shared" si="8"/>
        <v>50</v>
      </c>
      <c r="G56" s="381">
        <f t="shared" si="8"/>
        <v>50</v>
      </c>
      <c r="H56" s="381">
        <f t="shared" si="8"/>
        <v>50</v>
      </c>
      <c r="I56" s="382"/>
      <c r="J56" s="382"/>
      <c r="K56" s="382"/>
      <c r="L56" s="382"/>
      <c r="M56" s="382"/>
      <c r="N56" s="382"/>
      <c r="O56" s="382"/>
      <c r="P56" s="382"/>
      <c r="Q56" s="382"/>
      <c r="R56" s="382"/>
    </row>
    <row r="57" spans="1:18" s="383" customFormat="1" ht="27">
      <c r="A57" s="378" t="s">
        <v>413</v>
      </c>
      <c r="B57" s="379"/>
      <c r="C57" s="380"/>
      <c r="D57" s="380" t="s">
        <v>414</v>
      </c>
      <c r="E57" s="380"/>
      <c r="F57" s="381">
        <f t="shared" si="8"/>
        <v>50</v>
      </c>
      <c r="G57" s="381">
        <f t="shared" si="8"/>
        <v>50</v>
      </c>
      <c r="H57" s="381">
        <f t="shared" si="8"/>
        <v>50</v>
      </c>
      <c r="I57" s="382"/>
      <c r="J57" s="382"/>
      <c r="K57" s="382"/>
      <c r="L57" s="382"/>
      <c r="M57" s="382"/>
      <c r="N57" s="382"/>
      <c r="O57" s="382"/>
      <c r="P57" s="382"/>
      <c r="Q57" s="382"/>
      <c r="R57" s="382"/>
    </row>
    <row r="58" spans="1:18" s="383" customFormat="1" ht="27">
      <c r="A58" s="378" t="s">
        <v>380</v>
      </c>
      <c r="B58" s="379"/>
      <c r="C58" s="380"/>
      <c r="D58" s="380"/>
      <c r="E58" s="380" t="s">
        <v>381</v>
      </c>
      <c r="F58" s="381">
        <v>50</v>
      </c>
      <c r="G58" s="381">
        <v>50</v>
      </c>
      <c r="H58" s="381">
        <v>50</v>
      </c>
      <c r="I58" s="382"/>
      <c r="J58" s="382"/>
      <c r="K58" s="382"/>
      <c r="L58" s="382"/>
      <c r="M58" s="382"/>
      <c r="N58" s="382"/>
      <c r="O58" s="382"/>
      <c r="P58" s="382"/>
      <c r="Q58" s="382"/>
      <c r="R58" s="382"/>
    </row>
    <row r="59" spans="1:31" s="372" customFormat="1" ht="14.25">
      <c r="A59" s="369" t="s">
        <v>308</v>
      </c>
      <c r="B59" s="370"/>
      <c r="C59" s="385" t="s">
        <v>309</v>
      </c>
      <c r="D59" s="370"/>
      <c r="E59" s="370"/>
      <c r="F59" s="371">
        <f>F60+F62</f>
        <v>8596.8</v>
      </c>
      <c r="G59" s="371">
        <f>G60+G62</f>
        <v>8747.3</v>
      </c>
      <c r="H59" s="371">
        <f>H60+H62</f>
        <v>9434.4</v>
      </c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</row>
    <row r="60" spans="1:18" s="377" customFormat="1" ht="33" customHeight="1">
      <c r="A60" s="373" t="s">
        <v>409</v>
      </c>
      <c r="B60" s="359"/>
      <c r="C60" s="374"/>
      <c r="D60" s="374" t="s">
        <v>415</v>
      </c>
      <c r="E60" s="374"/>
      <c r="F60" s="375">
        <f>F61</f>
        <v>8217.3</v>
      </c>
      <c r="G60" s="375">
        <f>G61</f>
        <v>8387.3</v>
      </c>
      <c r="H60" s="375">
        <f>H61</f>
        <v>9049.4</v>
      </c>
      <c r="I60" s="376"/>
      <c r="J60" s="376"/>
      <c r="K60" s="376"/>
      <c r="L60" s="376"/>
      <c r="M60" s="376"/>
      <c r="N60" s="376"/>
      <c r="O60" s="376"/>
      <c r="P60" s="376"/>
      <c r="Q60" s="376"/>
      <c r="R60" s="376"/>
    </row>
    <row r="61" spans="1:18" s="383" customFormat="1" ht="27">
      <c r="A61" s="378" t="s">
        <v>411</v>
      </c>
      <c r="B61" s="379"/>
      <c r="C61" s="380"/>
      <c r="D61" s="380"/>
      <c r="E61" s="380" t="s">
        <v>412</v>
      </c>
      <c r="F61" s="391">
        <v>8217.3</v>
      </c>
      <c r="G61" s="391">
        <v>8387.3</v>
      </c>
      <c r="H61" s="391">
        <v>9049.4</v>
      </c>
      <c r="I61" s="382"/>
      <c r="J61" s="382"/>
      <c r="K61" s="382"/>
      <c r="L61" s="382"/>
      <c r="M61" s="382"/>
      <c r="N61" s="382"/>
      <c r="O61" s="382"/>
      <c r="P61" s="382"/>
      <c r="Q61" s="382"/>
      <c r="R61" s="382"/>
    </row>
    <row r="62" spans="1:18" s="377" customFormat="1" ht="33" customHeight="1">
      <c r="A62" s="373" t="s">
        <v>411</v>
      </c>
      <c r="B62" s="359"/>
      <c r="C62" s="374"/>
      <c r="D62" s="374" t="s">
        <v>416</v>
      </c>
      <c r="E62" s="374"/>
      <c r="F62" s="375">
        <f>F63</f>
        <v>379.5</v>
      </c>
      <c r="G62" s="375">
        <f>G63</f>
        <v>360</v>
      </c>
      <c r="H62" s="375">
        <f>H63</f>
        <v>385</v>
      </c>
      <c r="I62" s="376"/>
      <c r="J62" s="376"/>
      <c r="K62" s="376"/>
      <c r="L62" s="376"/>
      <c r="M62" s="376"/>
      <c r="N62" s="376"/>
      <c r="O62" s="376"/>
      <c r="P62" s="376"/>
      <c r="Q62" s="376"/>
      <c r="R62" s="376"/>
    </row>
    <row r="63" spans="1:18" s="383" customFormat="1" ht="27">
      <c r="A63" s="378" t="s">
        <v>411</v>
      </c>
      <c r="B63" s="379"/>
      <c r="C63" s="380"/>
      <c r="D63" s="380"/>
      <c r="E63" s="380" t="s">
        <v>390</v>
      </c>
      <c r="F63" s="391">
        <v>379.5</v>
      </c>
      <c r="G63" s="391">
        <v>360</v>
      </c>
      <c r="H63" s="391">
        <v>385</v>
      </c>
      <c r="I63" s="382"/>
      <c r="J63" s="382"/>
      <c r="K63" s="382"/>
      <c r="L63" s="382"/>
      <c r="M63" s="382"/>
      <c r="N63" s="382"/>
      <c r="O63" s="382"/>
      <c r="P63" s="382"/>
      <c r="Q63" s="382"/>
      <c r="R63" s="382"/>
    </row>
    <row r="64" spans="1:31" s="389" customFormat="1" ht="28.5">
      <c r="A64" s="413" t="s">
        <v>417</v>
      </c>
      <c r="B64" s="384"/>
      <c r="C64" s="385" t="s">
        <v>356</v>
      </c>
      <c r="D64" s="385"/>
      <c r="E64" s="385"/>
      <c r="F64" s="414">
        <f>F65</f>
        <v>10</v>
      </c>
      <c r="G64" s="414">
        <f>G65</f>
        <v>50</v>
      </c>
      <c r="H64" s="414">
        <f>H65</f>
        <v>100</v>
      </c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</row>
    <row r="65" spans="1:18" s="383" customFormat="1" ht="13.5">
      <c r="A65" s="378" t="s">
        <v>418</v>
      </c>
      <c r="B65" s="379"/>
      <c r="C65" s="380" t="s">
        <v>358</v>
      </c>
      <c r="D65" s="380"/>
      <c r="E65" s="380"/>
      <c r="F65" s="391">
        <f>F67</f>
        <v>10</v>
      </c>
      <c r="G65" s="391">
        <f>G67</f>
        <v>50</v>
      </c>
      <c r="H65" s="391">
        <f>H67</f>
        <v>100</v>
      </c>
      <c r="I65" s="382"/>
      <c r="J65" s="382"/>
      <c r="K65" s="382"/>
      <c r="L65" s="382"/>
      <c r="M65" s="382"/>
      <c r="N65" s="382"/>
      <c r="O65" s="382"/>
      <c r="P65" s="382"/>
      <c r="Q65" s="382"/>
      <c r="R65" s="382"/>
    </row>
    <row r="66" spans="1:18" s="383" customFormat="1" ht="27">
      <c r="A66" s="378" t="s">
        <v>419</v>
      </c>
      <c r="B66" s="379"/>
      <c r="C66" s="380"/>
      <c r="D66" s="380" t="s">
        <v>420</v>
      </c>
      <c r="E66" s="380"/>
      <c r="F66" s="391">
        <f>F67</f>
        <v>10</v>
      </c>
      <c r="G66" s="391">
        <f>G67</f>
        <v>50</v>
      </c>
      <c r="H66" s="391">
        <f>H67</f>
        <v>100</v>
      </c>
      <c r="I66" s="382"/>
      <c r="J66" s="382"/>
      <c r="K66" s="382"/>
      <c r="L66" s="382"/>
      <c r="M66" s="382"/>
      <c r="N66" s="382"/>
      <c r="O66" s="382"/>
      <c r="P66" s="382"/>
      <c r="Q66" s="382"/>
      <c r="R66" s="382"/>
    </row>
    <row r="67" spans="1:18" s="383" customFormat="1" ht="27">
      <c r="A67" s="378" t="s">
        <v>380</v>
      </c>
      <c r="B67" s="379"/>
      <c r="C67" s="380"/>
      <c r="D67" s="380"/>
      <c r="E67" s="380" t="s">
        <v>381</v>
      </c>
      <c r="F67" s="391">
        <v>10</v>
      </c>
      <c r="G67" s="391">
        <v>50</v>
      </c>
      <c r="H67" s="391">
        <v>100</v>
      </c>
      <c r="I67" s="382"/>
      <c r="J67" s="382"/>
      <c r="K67" s="382"/>
      <c r="L67" s="382"/>
      <c r="M67" s="382"/>
      <c r="N67" s="382"/>
      <c r="O67" s="382"/>
      <c r="P67" s="382"/>
      <c r="Q67" s="382"/>
      <c r="R67" s="382"/>
    </row>
    <row r="68" spans="1:31" s="389" customFormat="1" ht="14.25">
      <c r="A68" s="413" t="s">
        <v>361</v>
      </c>
      <c r="B68" s="384"/>
      <c r="C68" s="385" t="s">
        <v>360</v>
      </c>
      <c r="D68" s="385"/>
      <c r="E68" s="385"/>
      <c r="F68" s="414">
        <f>F69+F72</f>
        <v>32</v>
      </c>
      <c r="G68" s="414">
        <f>G69+G72</f>
        <v>32</v>
      </c>
      <c r="H68" s="414">
        <f>H69+H72</f>
        <v>32</v>
      </c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</row>
    <row r="69" spans="1:31" s="389" customFormat="1" ht="14.25">
      <c r="A69" s="403" t="s">
        <v>310</v>
      </c>
      <c r="B69" s="415"/>
      <c r="C69" s="404" t="s">
        <v>311</v>
      </c>
      <c r="D69" s="416"/>
      <c r="E69" s="416"/>
      <c r="F69" s="417">
        <f aca="true" t="shared" si="9" ref="F69:H70">F70</f>
        <v>22</v>
      </c>
      <c r="G69" s="417">
        <f t="shared" si="9"/>
        <v>22</v>
      </c>
      <c r="H69" s="417">
        <f t="shared" si="9"/>
        <v>22</v>
      </c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</row>
    <row r="70" spans="1:31" s="389" customFormat="1" ht="41.25">
      <c r="A70" s="403" t="s">
        <v>421</v>
      </c>
      <c r="B70" s="415"/>
      <c r="C70" s="416"/>
      <c r="D70" s="404" t="s">
        <v>422</v>
      </c>
      <c r="E70" s="416"/>
      <c r="F70" s="417">
        <f t="shared" si="9"/>
        <v>22</v>
      </c>
      <c r="G70" s="417">
        <f t="shared" si="9"/>
        <v>22</v>
      </c>
      <c r="H70" s="417">
        <f t="shared" si="9"/>
        <v>22</v>
      </c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</row>
    <row r="71" spans="1:31" s="389" customFormat="1" ht="14.25">
      <c r="A71" s="403" t="s">
        <v>251</v>
      </c>
      <c r="B71" s="415"/>
      <c r="C71" s="416"/>
      <c r="D71" s="416"/>
      <c r="E71" s="404" t="s">
        <v>423</v>
      </c>
      <c r="F71" s="417">
        <v>22</v>
      </c>
      <c r="G71" s="417">
        <v>22</v>
      </c>
      <c r="H71" s="417">
        <v>22</v>
      </c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</row>
    <row r="72" spans="1:18" s="383" customFormat="1" ht="13.5">
      <c r="A72" s="378" t="s">
        <v>312</v>
      </c>
      <c r="B72" s="379"/>
      <c r="C72" s="380" t="s">
        <v>313</v>
      </c>
      <c r="D72" s="380"/>
      <c r="E72" s="380"/>
      <c r="F72" s="391">
        <f aca="true" t="shared" si="10" ref="F72:H73">F73</f>
        <v>10</v>
      </c>
      <c r="G72" s="391">
        <f t="shared" si="10"/>
        <v>10</v>
      </c>
      <c r="H72" s="391">
        <f t="shared" si="10"/>
        <v>10</v>
      </c>
      <c r="I72" s="382"/>
      <c r="J72" s="382"/>
      <c r="K72" s="382"/>
      <c r="L72" s="382"/>
      <c r="M72" s="382"/>
      <c r="N72" s="382"/>
      <c r="O72" s="382"/>
      <c r="P72" s="382"/>
      <c r="Q72" s="382"/>
      <c r="R72" s="382"/>
    </row>
    <row r="73" spans="1:18" s="383" customFormat="1" ht="13.5">
      <c r="A73" s="378" t="s">
        <v>251</v>
      </c>
      <c r="B73" s="379"/>
      <c r="C73" s="380"/>
      <c r="D73" s="380" t="s">
        <v>424</v>
      </c>
      <c r="E73" s="380"/>
      <c r="F73" s="391">
        <f t="shared" si="10"/>
        <v>10</v>
      </c>
      <c r="G73" s="391">
        <f t="shared" si="10"/>
        <v>10</v>
      </c>
      <c r="H73" s="391">
        <f t="shared" si="10"/>
        <v>10</v>
      </c>
      <c r="I73" s="382"/>
      <c r="J73" s="382"/>
      <c r="K73" s="382"/>
      <c r="L73" s="382"/>
      <c r="M73" s="382"/>
      <c r="N73" s="382"/>
      <c r="O73" s="382"/>
      <c r="P73" s="382"/>
      <c r="Q73" s="382"/>
      <c r="R73" s="382"/>
    </row>
    <row r="74" spans="1:18" s="383" customFormat="1" ht="13.5">
      <c r="A74" s="378" t="s">
        <v>251</v>
      </c>
      <c r="B74" s="379"/>
      <c r="C74" s="380"/>
      <c r="D74" s="380"/>
      <c r="E74" s="380" t="s">
        <v>423</v>
      </c>
      <c r="F74" s="391">
        <v>10</v>
      </c>
      <c r="G74" s="391">
        <v>10</v>
      </c>
      <c r="H74" s="391">
        <v>10</v>
      </c>
      <c r="I74" s="382"/>
      <c r="J74" s="382"/>
      <c r="K74" s="382"/>
      <c r="L74" s="382"/>
      <c r="M74" s="382"/>
      <c r="N74" s="382"/>
      <c r="O74" s="382"/>
      <c r="P74" s="382"/>
      <c r="Q74" s="382"/>
      <c r="R74" s="382"/>
    </row>
    <row r="75" spans="1:18" s="383" customFormat="1" ht="14.25">
      <c r="A75" s="413" t="s">
        <v>203</v>
      </c>
      <c r="B75" s="384"/>
      <c r="C75" s="385" t="s">
        <v>425</v>
      </c>
      <c r="D75" s="385"/>
      <c r="E75" s="385"/>
      <c r="F75" s="414">
        <f>F76+F79</f>
        <v>1300</v>
      </c>
      <c r="G75" s="414">
        <f>G76+G79</f>
        <v>1413</v>
      </c>
      <c r="H75" s="414">
        <f>H76+H79</f>
        <v>1300</v>
      </c>
      <c r="I75" s="382"/>
      <c r="J75" s="382"/>
      <c r="K75" s="382"/>
      <c r="L75" s="382"/>
      <c r="M75" s="382"/>
      <c r="N75" s="382"/>
      <c r="O75" s="382"/>
      <c r="P75" s="382"/>
      <c r="Q75" s="382"/>
      <c r="R75" s="382"/>
    </row>
    <row r="76" spans="1:8" s="383" customFormat="1" ht="42.75">
      <c r="A76" s="405" t="s">
        <v>426</v>
      </c>
      <c r="B76" s="406"/>
      <c r="C76" s="407" t="s">
        <v>316</v>
      </c>
      <c r="D76" s="407"/>
      <c r="E76" s="407"/>
      <c r="F76" s="418">
        <f aca="true" t="shared" si="11" ref="F76:H77">F77</f>
        <v>0</v>
      </c>
      <c r="G76" s="418">
        <f t="shared" si="11"/>
        <v>0</v>
      </c>
      <c r="H76" s="418">
        <f t="shared" si="11"/>
        <v>0</v>
      </c>
    </row>
    <row r="77" spans="1:8" s="383" customFormat="1" ht="54.75">
      <c r="A77" s="373" t="s">
        <v>427</v>
      </c>
      <c r="B77" s="406"/>
      <c r="C77" s="380"/>
      <c r="D77" s="374" t="s">
        <v>428</v>
      </c>
      <c r="E77" s="374"/>
      <c r="F77" s="395">
        <f t="shared" si="11"/>
        <v>0</v>
      </c>
      <c r="G77" s="395">
        <f t="shared" si="11"/>
        <v>0</v>
      </c>
      <c r="H77" s="395">
        <f t="shared" si="11"/>
        <v>0</v>
      </c>
    </row>
    <row r="78" spans="1:8" s="383" customFormat="1" ht="14.25">
      <c r="A78" s="378" t="s">
        <v>363</v>
      </c>
      <c r="B78" s="406"/>
      <c r="C78" s="380"/>
      <c r="D78" s="380"/>
      <c r="E78" s="380" t="s">
        <v>429</v>
      </c>
      <c r="F78" s="391"/>
      <c r="G78" s="391"/>
      <c r="H78" s="391"/>
    </row>
    <row r="79" spans="1:18" s="388" customFormat="1" ht="14.25">
      <c r="A79" s="405" t="s">
        <v>49</v>
      </c>
      <c r="B79" s="406"/>
      <c r="C79" s="407" t="s">
        <v>362</v>
      </c>
      <c r="D79" s="407"/>
      <c r="E79" s="407"/>
      <c r="F79" s="418">
        <f aca="true" t="shared" si="12" ref="F79:H80">F80</f>
        <v>1300</v>
      </c>
      <c r="G79" s="418">
        <f t="shared" si="12"/>
        <v>1413</v>
      </c>
      <c r="H79" s="418">
        <f t="shared" si="12"/>
        <v>1300</v>
      </c>
      <c r="I79" s="387"/>
      <c r="J79" s="387"/>
      <c r="K79" s="387"/>
      <c r="L79" s="387"/>
      <c r="M79" s="387"/>
      <c r="N79" s="387"/>
      <c r="O79" s="387"/>
      <c r="P79" s="387"/>
      <c r="Q79" s="387"/>
      <c r="R79" s="387"/>
    </row>
    <row r="80" spans="1:18" s="383" customFormat="1" ht="110.25">
      <c r="A80" s="378" t="s">
        <v>430</v>
      </c>
      <c r="B80" s="379"/>
      <c r="C80" s="380"/>
      <c r="D80" s="380" t="s">
        <v>431</v>
      </c>
      <c r="E80" s="380"/>
      <c r="F80" s="391">
        <f t="shared" si="12"/>
        <v>1300</v>
      </c>
      <c r="G80" s="391">
        <f t="shared" si="12"/>
        <v>1413</v>
      </c>
      <c r="H80" s="391">
        <f t="shared" si="12"/>
        <v>1300</v>
      </c>
      <c r="I80" s="382"/>
      <c r="J80" s="382"/>
      <c r="K80" s="382"/>
      <c r="L80" s="382"/>
      <c r="M80" s="382"/>
      <c r="N80" s="382"/>
      <c r="O80" s="382"/>
      <c r="P80" s="382"/>
      <c r="Q80" s="382"/>
      <c r="R80" s="382"/>
    </row>
    <row r="81" spans="1:18" s="383" customFormat="1" ht="13.5">
      <c r="A81" s="378" t="s">
        <v>49</v>
      </c>
      <c r="B81" s="379"/>
      <c r="C81" s="380"/>
      <c r="D81" s="380"/>
      <c r="E81" s="380" t="s">
        <v>432</v>
      </c>
      <c r="F81" s="391">
        <v>1300</v>
      </c>
      <c r="G81" s="391">
        <v>1413</v>
      </c>
      <c r="H81" s="391">
        <v>1300</v>
      </c>
      <c r="I81" s="382"/>
      <c r="J81" s="382"/>
      <c r="K81" s="382"/>
      <c r="L81" s="382"/>
      <c r="M81" s="382"/>
      <c r="N81" s="382"/>
      <c r="O81" s="382"/>
      <c r="P81" s="382"/>
      <c r="Q81" s="382"/>
      <c r="R81" s="382"/>
    </row>
    <row r="82" spans="1:18" s="368" customFormat="1" ht="13.5">
      <c r="A82" s="419" t="s">
        <v>58</v>
      </c>
      <c r="B82" s="420"/>
      <c r="C82" s="420"/>
      <c r="D82" s="420"/>
      <c r="E82" s="420"/>
      <c r="F82" s="421">
        <f>F8</f>
        <v>26798.2707</v>
      </c>
      <c r="G82" s="422">
        <f>G8</f>
        <v>27131</v>
      </c>
      <c r="H82" s="423">
        <f>H8</f>
        <v>29108</v>
      </c>
      <c r="I82" s="367"/>
      <c r="J82" s="367"/>
      <c r="K82" s="367"/>
      <c r="L82" s="367"/>
      <c r="M82" s="367"/>
      <c r="N82" s="367"/>
      <c r="O82" s="367"/>
      <c r="P82" s="367"/>
      <c r="Q82" s="367"/>
      <c r="R82" s="367"/>
    </row>
    <row r="83" spans="1:18" s="430" customFormat="1" ht="41.25">
      <c r="A83" s="424" t="s">
        <v>365</v>
      </c>
      <c r="B83" s="425"/>
      <c r="C83" s="426"/>
      <c r="D83" s="426"/>
      <c r="E83" s="426"/>
      <c r="F83" s="427">
        <v>400.80263</v>
      </c>
      <c r="G83" s="428">
        <v>600</v>
      </c>
      <c r="H83" s="428">
        <v>600</v>
      </c>
      <c r="I83" s="429"/>
      <c r="J83" s="429"/>
      <c r="K83" s="429"/>
      <c r="L83" s="429"/>
      <c r="M83" s="429"/>
      <c r="N83" s="429"/>
      <c r="O83" s="429"/>
      <c r="P83" s="429"/>
      <c r="Q83" s="429"/>
      <c r="R83" s="429"/>
    </row>
    <row r="84" spans="1:18" s="430" customFormat="1" ht="31.5" customHeight="1">
      <c r="A84" s="431" t="s">
        <v>366</v>
      </c>
      <c r="B84" s="432"/>
      <c r="C84" s="433"/>
      <c r="D84" s="426"/>
      <c r="E84" s="426"/>
      <c r="F84" s="428"/>
      <c r="G84" s="428">
        <f>F82*2.5/100</f>
        <v>669.9567675</v>
      </c>
      <c r="H84" s="428">
        <f>G82*5/100</f>
        <v>1356.55</v>
      </c>
      <c r="I84" s="429"/>
      <c r="J84" s="429"/>
      <c r="K84" s="429"/>
      <c r="L84" s="429"/>
      <c r="M84" s="429"/>
      <c r="N84" s="429"/>
      <c r="O84" s="429"/>
      <c r="P84" s="429"/>
      <c r="Q84" s="429"/>
      <c r="R84" s="429"/>
    </row>
    <row r="85" spans="1:18" s="430" customFormat="1" ht="15">
      <c r="A85" s="434" t="s">
        <v>367</v>
      </c>
      <c r="B85" s="435"/>
      <c r="C85" s="436"/>
      <c r="D85" s="436"/>
      <c r="E85" s="436"/>
      <c r="F85" s="437">
        <f>F82+F83</f>
        <v>27199.07333</v>
      </c>
      <c r="G85" s="438">
        <f>G82+G83</f>
        <v>27731</v>
      </c>
      <c r="H85" s="438">
        <f>H82+H83</f>
        <v>29708</v>
      </c>
      <c r="I85" s="429"/>
      <c r="J85" s="429"/>
      <c r="K85" s="429"/>
      <c r="L85" s="429"/>
      <c r="M85" s="429"/>
      <c r="N85" s="429"/>
      <c r="O85" s="429"/>
      <c r="P85" s="429"/>
      <c r="Q85" s="429"/>
      <c r="R85" s="429"/>
    </row>
  </sheetData>
  <sheetProtection selectLockedCells="1" selectUnlockedCells="1"/>
  <mergeCells count="5">
    <mergeCell ref="E1:H1"/>
    <mergeCell ref="A2:H2"/>
    <mergeCell ref="A3:H3"/>
    <mergeCell ref="A4:F4"/>
    <mergeCell ref="A5:F5"/>
  </mergeCells>
  <printOptions horizontalCentered="1"/>
  <pageMargins left="0.7875" right="0.5118055555555555" top="0.31527777777777777" bottom="0.39375" header="0.5118055555555555" footer="0.5118055555555555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D16"/>
  <sheetViews>
    <sheetView zoomScale="110" zoomScaleNormal="110" zoomScaleSheetLayoutView="120" workbookViewId="0" topLeftCell="A1">
      <selection activeCell="B3" sqref="B3"/>
    </sheetView>
  </sheetViews>
  <sheetFormatPr defaultColWidth="9.00390625" defaultRowHeight="12.75"/>
  <cols>
    <col min="1" max="1" width="25.375" style="439" customWidth="1"/>
    <col min="2" max="2" width="38.625" style="439" customWidth="1"/>
    <col min="3" max="3" width="26.375" style="439" customWidth="1"/>
    <col min="4" max="4" width="10.50390625" style="439" customWidth="1"/>
    <col min="5" max="16384" width="9.125" style="439" customWidth="1"/>
  </cols>
  <sheetData>
    <row r="1" spans="2:4" ht="12.75">
      <c r="B1" s="440" t="s">
        <v>433</v>
      </c>
      <c r="C1" s="440"/>
      <c r="D1" s="441"/>
    </row>
    <row r="2" spans="2:4" ht="12.75">
      <c r="B2" s="440" t="s">
        <v>259</v>
      </c>
      <c r="C2" s="440"/>
      <c r="D2" s="441"/>
    </row>
    <row r="3" spans="2:4" ht="12.75">
      <c r="B3" s="440" t="s">
        <v>434</v>
      </c>
      <c r="C3" s="440"/>
      <c r="D3" s="441"/>
    </row>
    <row r="4" spans="2:4" ht="12.75">
      <c r="B4" s="442"/>
      <c r="C4" s="442"/>
      <c r="D4" s="441"/>
    </row>
    <row r="5" spans="1:3" ht="15" customHeight="1">
      <c r="A5" s="443" t="s">
        <v>435</v>
      </c>
      <c r="B5" s="443"/>
      <c r="C5" s="443"/>
    </row>
    <row r="6" spans="1:3" ht="15" customHeight="1">
      <c r="A6" s="443" t="s">
        <v>436</v>
      </c>
      <c r="B6" s="443"/>
      <c r="C6" s="443"/>
    </row>
    <row r="7" spans="1:3" ht="15" customHeight="1">
      <c r="A7" s="443" t="s">
        <v>263</v>
      </c>
      <c r="B7" s="443"/>
      <c r="C7" s="443"/>
    </row>
    <row r="9" spans="1:3" ht="12.75">
      <c r="A9" s="444"/>
      <c r="B9" s="444"/>
      <c r="C9" s="444"/>
    </row>
    <row r="10" spans="1:3" ht="12.75">
      <c r="A10" s="445"/>
      <c r="B10" s="446"/>
      <c r="C10" s="447"/>
    </row>
    <row r="11" spans="1:3" ht="12.75">
      <c r="A11" s="448" t="s">
        <v>437</v>
      </c>
      <c r="B11" s="448" t="s">
        <v>61</v>
      </c>
      <c r="C11" s="448">
        <v>2020</v>
      </c>
    </row>
    <row r="12" spans="1:3" ht="33.75" customHeight="1">
      <c r="A12" s="449" t="s">
        <v>438</v>
      </c>
      <c r="B12" s="450" t="s">
        <v>439</v>
      </c>
      <c r="C12" s="451">
        <f>C13-C14</f>
        <v>-888981.0400000066</v>
      </c>
    </row>
    <row r="13" spans="1:3" ht="33.75" customHeight="1">
      <c r="A13" s="452" t="s">
        <v>440</v>
      </c>
      <c r="B13" s="453" t="s">
        <v>441</v>
      </c>
      <c r="C13" s="16">
        <f>'ДОХОДЫ 2020'!C32</f>
        <v>51961105.769999996</v>
      </c>
    </row>
    <row r="14" spans="1:3" ht="33.75" customHeight="1">
      <c r="A14" s="452" t="s">
        <v>442</v>
      </c>
      <c r="B14" s="453" t="s">
        <v>443</v>
      </c>
      <c r="C14" s="16">
        <f>'РАСХ 2020 по целевым статьям'!M134</f>
        <v>52850086.81</v>
      </c>
    </row>
    <row r="15" spans="1:4" ht="24" customHeight="1">
      <c r="A15" s="454"/>
      <c r="B15" s="291" t="s">
        <v>444</v>
      </c>
      <c r="C15" s="16">
        <f>C13-C14</f>
        <v>-888981.0400000066</v>
      </c>
      <c r="D15" s="455"/>
    </row>
    <row r="16" spans="1:3" ht="12.75">
      <c r="A16" s="454"/>
      <c r="B16" s="291"/>
      <c r="C16" s="16"/>
    </row>
  </sheetData>
  <sheetProtection selectLockedCells="1" selectUnlockedCells="1"/>
  <mergeCells count="9">
    <mergeCell ref="B1:C1"/>
    <mergeCell ref="B2:C2"/>
    <mergeCell ref="B3:C3"/>
    <mergeCell ref="A5:C5"/>
    <mergeCell ref="A6:C6"/>
    <mergeCell ref="A7:C7"/>
    <mergeCell ref="A15:A16"/>
    <mergeCell ref="B15:B16"/>
    <mergeCell ref="C15:C16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H41"/>
  <sheetViews>
    <sheetView tabSelected="1" zoomScale="110" zoomScaleNormal="110" zoomScaleSheetLayoutView="120" workbookViewId="0" topLeftCell="A1">
      <selection activeCell="A3" sqref="A3"/>
    </sheetView>
  </sheetViews>
  <sheetFormatPr defaultColWidth="9.00390625" defaultRowHeight="12.75"/>
  <cols>
    <col min="1" max="1" width="8.50390625" style="0" customWidth="1"/>
    <col min="2" max="2" width="41.50390625" style="0" customWidth="1"/>
    <col min="3" max="3" width="39.375" style="0" customWidth="1"/>
    <col min="4" max="4" width="13.50390625" style="0" customWidth="1"/>
    <col min="6" max="6" width="12.625" style="0" customWidth="1"/>
    <col min="8" max="8" width="12.625" style="0" customWidth="1"/>
  </cols>
  <sheetData>
    <row r="1" spans="2:4" ht="12.75">
      <c r="B1" s="440" t="s">
        <v>445</v>
      </c>
      <c r="C1" s="440"/>
      <c r="D1" s="456"/>
    </row>
    <row r="2" spans="2:4" ht="12.75">
      <c r="B2" s="440" t="s">
        <v>259</v>
      </c>
      <c r="C2" s="440"/>
      <c r="D2" s="456"/>
    </row>
    <row r="3" spans="1:4" ht="12.75">
      <c r="A3" s="440" t="s">
        <v>446</v>
      </c>
      <c r="B3" s="440"/>
      <c r="C3" s="440"/>
      <c r="D3" s="456"/>
    </row>
    <row r="4" spans="1:3" ht="33" customHeight="1">
      <c r="A4" s="287" t="s">
        <v>447</v>
      </c>
      <c r="B4" s="287"/>
      <c r="C4" s="287"/>
    </row>
    <row r="5" spans="1:3" ht="15">
      <c r="A5" s="286"/>
      <c r="B5" s="286"/>
      <c r="C5" s="286"/>
    </row>
    <row r="6" spans="1:3" s="459" customFormat="1" ht="13.5">
      <c r="A6" s="457"/>
      <c r="B6" s="458"/>
      <c r="C6" s="458"/>
    </row>
    <row r="7" spans="1:3" s="459" customFormat="1" ht="69">
      <c r="A7" s="302" t="s">
        <v>325</v>
      </c>
      <c r="B7" s="460" t="s">
        <v>61</v>
      </c>
      <c r="C7" s="461" t="s">
        <v>448</v>
      </c>
    </row>
    <row r="8" spans="1:3" s="459" customFormat="1" ht="18" customHeight="1">
      <c r="A8" s="462" t="s">
        <v>326</v>
      </c>
      <c r="B8" s="463" t="s">
        <v>327</v>
      </c>
      <c r="C8" s="464">
        <f>C9+C10+C11+C12+C13</f>
        <v>9622084.3</v>
      </c>
    </row>
    <row r="9" spans="1:8" s="459" customFormat="1" ht="37.5" customHeight="1">
      <c r="A9" s="302" t="s">
        <v>272</v>
      </c>
      <c r="B9" s="465" t="s">
        <v>271</v>
      </c>
      <c r="C9" s="466">
        <f>'Ведомка 2020'!I14</f>
        <v>1016640.65</v>
      </c>
      <c r="H9" s="467"/>
    </row>
    <row r="10" spans="1:3" s="459" customFormat="1" ht="61.5" customHeight="1">
      <c r="A10" s="302" t="s">
        <v>274</v>
      </c>
      <c r="B10" s="465" t="s">
        <v>273</v>
      </c>
      <c r="C10" s="466">
        <f>'Ведомка 2020'!I17</f>
        <v>6202993.9</v>
      </c>
    </row>
    <row r="11" spans="1:5" s="459" customFormat="1" ht="48.75" customHeight="1">
      <c r="A11" s="302" t="s">
        <v>276</v>
      </c>
      <c r="B11" s="468" t="s">
        <v>449</v>
      </c>
      <c r="C11" s="466">
        <f>'Ведомка 2020'!I23</f>
        <v>166660</v>
      </c>
      <c r="D11" s="467"/>
      <c r="E11" s="459">
        <f>D11/65150</f>
        <v>0</v>
      </c>
    </row>
    <row r="12" spans="1:6" s="459" customFormat="1" ht="15" customHeight="1">
      <c r="A12" s="302" t="s">
        <v>278</v>
      </c>
      <c r="B12" s="469" t="s">
        <v>277</v>
      </c>
      <c r="C12" s="466">
        <f>'Ведомка 2020'!I29</f>
        <v>100000</v>
      </c>
      <c r="F12" s="470" t="s">
        <v>450</v>
      </c>
    </row>
    <row r="13" spans="1:6" s="459" customFormat="1" ht="18" customHeight="1">
      <c r="A13" s="302" t="s">
        <v>280</v>
      </c>
      <c r="B13" s="465" t="s">
        <v>279</v>
      </c>
      <c r="C13" s="466">
        <f>'Ведомка 2020'!I32</f>
        <v>2135789.75</v>
      </c>
      <c r="F13" s="471">
        <f>C9+C10+C11</f>
        <v>7386294.550000001</v>
      </c>
    </row>
    <row r="14" spans="1:3" s="459" customFormat="1" ht="21" customHeight="1">
      <c r="A14" s="314" t="s">
        <v>338</v>
      </c>
      <c r="B14" s="472" t="s">
        <v>339</v>
      </c>
      <c r="C14" s="473">
        <f>C15</f>
        <v>205170</v>
      </c>
    </row>
    <row r="15" spans="1:3" s="459" customFormat="1" ht="27.75" customHeight="1">
      <c r="A15" s="302" t="s">
        <v>285</v>
      </c>
      <c r="B15" s="465" t="s">
        <v>340</v>
      </c>
      <c r="C15" s="466">
        <f>'Ведомка 2020'!I52</f>
        <v>205170</v>
      </c>
    </row>
    <row r="16" spans="1:3" s="459" customFormat="1" ht="27.75" customHeight="1">
      <c r="A16" s="314" t="s">
        <v>341</v>
      </c>
      <c r="B16" s="472" t="s">
        <v>342</v>
      </c>
      <c r="C16" s="473">
        <f>C17+C18</f>
        <v>207000</v>
      </c>
    </row>
    <row r="17" spans="1:3" s="459" customFormat="1" ht="45.75" customHeight="1">
      <c r="A17" s="302" t="s">
        <v>287</v>
      </c>
      <c r="B17" s="465" t="s">
        <v>286</v>
      </c>
      <c r="C17" s="466">
        <f>'Ведомка 2020'!I56</f>
        <v>150000</v>
      </c>
    </row>
    <row r="18" spans="1:3" s="459" customFormat="1" ht="32.25" customHeight="1">
      <c r="A18" s="302" t="s">
        <v>291</v>
      </c>
      <c r="B18" s="465" t="s">
        <v>290</v>
      </c>
      <c r="C18" s="466">
        <f>'Ведомка 2020'!I62</f>
        <v>57000</v>
      </c>
    </row>
    <row r="19" spans="1:3" s="459" customFormat="1" ht="29.25" customHeight="1">
      <c r="A19" s="314" t="s">
        <v>344</v>
      </c>
      <c r="B19" s="472" t="s">
        <v>345</v>
      </c>
      <c r="C19" s="473">
        <f>C20</f>
        <v>12532453.75</v>
      </c>
    </row>
    <row r="20" spans="1:3" s="459" customFormat="1" ht="15" customHeight="1">
      <c r="A20" s="474" t="s">
        <v>293</v>
      </c>
      <c r="B20" s="475" t="s">
        <v>451</v>
      </c>
      <c r="C20" s="476">
        <f>'Ведомка 2020'!I80</f>
        <v>12532453.75</v>
      </c>
    </row>
    <row r="21" spans="1:3" s="459" customFormat="1" ht="33.75" customHeight="1">
      <c r="A21" s="314" t="s">
        <v>348</v>
      </c>
      <c r="B21" s="472" t="s">
        <v>349</v>
      </c>
      <c r="C21" s="473">
        <f>SUM(C22:C25)</f>
        <v>25826649.47</v>
      </c>
    </row>
    <row r="22" spans="1:3" s="459" customFormat="1" ht="18" customHeight="1">
      <c r="A22" s="302" t="s">
        <v>295</v>
      </c>
      <c r="B22" s="465" t="s">
        <v>294</v>
      </c>
      <c r="C22" s="466">
        <f>'Ведомка 2020'!I92</f>
        <v>1433803.5899999999</v>
      </c>
    </row>
    <row r="23" spans="1:3" s="459" customFormat="1" ht="15" customHeight="1">
      <c r="A23" s="302" t="s">
        <v>298</v>
      </c>
      <c r="B23" s="465" t="s">
        <v>452</v>
      </c>
      <c r="C23" s="466">
        <f>'Ведомка 2020'!I105</f>
        <v>1199498.57</v>
      </c>
    </row>
    <row r="24" spans="1:3" s="459" customFormat="1" ht="15" customHeight="1">
      <c r="A24" s="302" t="s">
        <v>301</v>
      </c>
      <c r="B24" s="465" t="s">
        <v>300</v>
      </c>
      <c r="C24" s="466">
        <f>'Ведомка 2020'!I114</f>
        <v>11901702.41</v>
      </c>
    </row>
    <row r="25" spans="1:3" s="459" customFormat="1" ht="15" customHeight="1">
      <c r="A25" s="302" t="s">
        <v>305</v>
      </c>
      <c r="B25" s="465" t="s">
        <v>350</v>
      </c>
      <c r="C25" s="466">
        <f>'Ведомка 2020'!I133</f>
        <v>11291644.899999999</v>
      </c>
    </row>
    <row r="26" spans="1:3" s="459" customFormat="1" ht="19.5" customHeight="1">
      <c r="A26" s="314" t="s">
        <v>351</v>
      </c>
      <c r="B26" s="477" t="s">
        <v>352</v>
      </c>
      <c r="C26" s="473">
        <f>C27</f>
        <v>20000</v>
      </c>
    </row>
    <row r="27" spans="1:3" s="459" customFormat="1" ht="29.25" customHeight="1">
      <c r="A27" s="302" t="s">
        <v>307</v>
      </c>
      <c r="B27" s="465" t="s">
        <v>306</v>
      </c>
      <c r="C27" s="466">
        <f>'РАСХ 2020 по целевым статьям'!M8</f>
        <v>20000</v>
      </c>
    </row>
    <row r="28" spans="1:3" s="459" customFormat="1" ht="12.75" customHeight="1" hidden="1">
      <c r="A28" s="314" t="s">
        <v>356</v>
      </c>
      <c r="B28" s="477" t="s">
        <v>357</v>
      </c>
      <c r="C28" s="478">
        <v>0</v>
      </c>
    </row>
    <row r="29" spans="1:3" s="459" customFormat="1" ht="0.75" customHeight="1" hidden="1">
      <c r="A29" s="302" t="s">
        <v>358</v>
      </c>
      <c r="B29" s="465" t="s">
        <v>359</v>
      </c>
      <c r="C29" s="466"/>
    </row>
    <row r="30" spans="1:3" s="459" customFormat="1" ht="0.75" customHeight="1" hidden="1">
      <c r="A30" s="302"/>
      <c r="B30" s="465"/>
      <c r="C30" s="466"/>
    </row>
    <row r="31" spans="1:3" s="480" customFormat="1" ht="14.25">
      <c r="A31" s="314" t="s">
        <v>354</v>
      </c>
      <c r="B31" s="479" t="s">
        <v>453</v>
      </c>
      <c r="C31" s="473">
        <f>C32</f>
        <v>2826370.29</v>
      </c>
    </row>
    <row r="32" spans="1:3" s="459" customFormat="1" ht="13.5">
      <c r="A32" s="302" t="s">
        <v>309</v>
      </c>
      <c r="B32" s="465" t="s">
        <v>308</v>
      </c>
      <c r="C32" s="466">
        <f>'Ведомка 2020'!I147</f>
        <v>2826370.29</v>
      </c>
    </row>
    <row r="33" spans="1:3" s="459" customFormat="1" ht="25.5" customHeight="1">
      <c r="A33" s="314" t="s">
        <v>360</v>
      </c>
      <c r="B33" s="481" t="s">
        <v>361</v>
      </c>
      <c r="C33" s="473">
        <f>C34+C35</f>
        <v>1560359</v>
      </c>
    </row>
    <row r="34" spans="1:3" s="459" customFormat="1" ht="20.25" customHeight="1">
      <c r="A34" s="302" t="s">
        <v>311</v>
      </c>
      <c r="B34" s="465" t="s">
        <v>310</v>
      </c>
      <c r="C34" s="466">
        <f>'Ведомка 2020'!I150</f>
        <v>67575</v>
      </c>
    </row>
    <row r="35" spans="1:3" s="459" customFormat="1" ht="15.75" customHeight="1">
      <c r="A35" s="302" t="s">
        <v>313</v>
      </c>
      <c r="B35" s="465" t="s">
        <v>312</v>
      </c>
      <c r="C35" s="466">
        <f>'Ведомка 2020'!I154</f>
        <v>1492784</v>
      </c>
    </row>
    <row r="36" spans="1:3" s="459" customFormat="1" ht="22.5" customHeight="1">
      <c r="A36" s="314" t="s">
        <v>425</v>
      </c>
      <c r="B36" s="477" t="s">
        <v>418</v>
      </c>
      <c r="C36" s="473">
        <f>C38</f>
        <v>50000</v>
      </c>
    </row>
    <row r="37" spans="1:3" s="459" customFormat="1" ht="12.75" customHeight="1" hidden="1">
      <c r="A37" s="325"/>
      <c r="B37" s="326"/>
      <c r="C37" s="466"/>
    </row>
    <row r="38" spans="1:3" s="459" customFormat="1" ht="13.5" customHeight="1">
      <c r="A38" s="482" t="s">
        <v>316</v>
      </c>
      <c r="B38" s="483" t="s">
        <v>315</v>
      </c>
      <c r="C38" s="466">
        <f>'Ведомка 2020'!I163</f>
        <v>50000</v>
      </c>
    </row>
    <row r="39" spans="1:3" s="459" customFormat="1" ht="13.5" customHeight="1">
      <c r="A39" s="334" t="s">
        <v>366</v>
      </c>
      <c r="B39" s="334"/>
      <c r="C39" s="484"/>
    </row>
    <row r="40" spans="1:3" s="459" customFormat="1" ht="13.5">
      <c r="A40" s="327" t="s">
        <v>364</v>
      </c>
      <c r="B40" s="327"/>
      <c r="C40" s="473">
        <f>C8+C14+C16+C19+C21+C26+C33+C36+C31</f>
        <v>52850086.809999995</v>
      </c>
    </row>
    <row r="41" spans="1:3" s="459" customFormat="1" ht="22.5" customHeight="1">
      <c r="A41" s="485" t="s">
        <v>368</v>
      </c>
      <c r="B41" s="485"/>
      <c r="C41" s="486">
        <f>'ДОХОДЫ 2020'!C32-'РАЗДЕЛЫ И ПОДРАЗДЕЛЫ 2020'!C40</f>
        <v>-888981.0399999991</v>
      </c>
    </row>
  </sheetData>
  <sheetProtection selectLockedCells="1" selectUnlockedCells="1"/>
  <mergeCells count="7">
    <mergeCell ref="B1:C1"/>
    <mergeCell ref="B2:C2"/>
    <mergeCell ref="A3:C3"/>
    <mergeCell ref="A4:C4"/>
    <mergeCell ref="A39:B39"/>
    <mergeCell ref="A40:B40"/>
    <mergeCell ref="A41:B4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/>
  <cp:lastPrinted>2020-03-24T11:51:06Z</cp:lastPrinted>
  <dcterms:created xsi:type="dcterms:W3CDTF">2004-11-16T05:58:34Z</dcterms:created>
  <dcterms:modified xsi:type="dcterms:W3CDTF">2020-03-26T11:01:35Z</dcterms:modified>
  <cp:category/>
  <cp:version/>
  <cp:contentType/>
  <cp:contentStatus/>
  <cp:revision>2</cp:revision>
</cp:coreProperties>
</file>