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36" windowHeight="3972" tabRatio="527" activeTab="1"/>
  </bookViews>
  <sheets>
    <sheet name="ДОХОДЫ 2019" sheetId="1" r:id="rId1"/>
    <sheet name="РАСХ 2019 по целевым статьям" sheetId="2" r:id="rId2"/>
    <sheet name="Ведомка 2019" sheetId="3" r:id="rId3"/>
    <sheet name="Приложение2" sheetId="4" state="hidden" r:id="rId4"/>
    <sheet name="Приложение 5" sheetId="5" state="hidden" r:id="rId5"/>
    <sheet name="ИСТОЧНИКИ 2019" sheetId="6" r:id="rId6"/>
    <sheet name="РАЗДЕЛЫ И ПОДРАЗДЕЛЫ 2019" sheetId="7" r:id="rId7"/>
  </sheets>
  <definedNames/>
  <calcPr fullCalcOnLoad="1"/>
</workbook>
</file>

<file path=xl/sharedStrings.xml><?xml version="1.0" encoding="utf-8"?>
<sst xmlns="http://schemas.openxmlformats.org/spreadsheetml/2006/main" count="1043" uniqueCount="485">
  <si>
    <t>к решению Муниципального Совета Ивняковского сельского поселения</t>
  </si>
  <si>
    <t>Код бюджетной классификации РФ</t>
  </si>
  <si>
    <t xml:space="preserve">Наименование доходов </t>
  </si>
  <si>
    <t>000 1 00 00000 00 0000 000</t>
  </si>
  <si>
    <t>182 1 01 00000 00 0000 000</t>
  </si>
  <si>
    <t>182 1 01 02000 01 0000 110</t>
  </si>
  <si>
    <t>Налог на доходы физических лиц</t>
  </si>
  <si>
    <t>182 1 06 00000 00 0000 000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</si>
  <si>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</si>
  <si>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</si>
  <si>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</si>
  <si>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</si>
  <si>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</si>
  <si>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</si>
  <si>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</si>
  <si>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840 1 16 23050 10 0000 140</t>
  </si>
  <si>
    <t xml:space="preserve">Доходы от возмещения ущерба при возникновении страховых случаев , когда выгодоприобретателями по договорам страхований выступают получатели средств бюджеьтов поселений </t>
  </si>
  <si>
    <t>840 2 00 00000 00 0000 000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</si>
  <si>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</si>
  <si>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ИТОГО</t>
  </si>
  <si>
    <t>Приложение 2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</si>
  <si>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</si>
  <si>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</si>
  <si>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</si>
  <si>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</si>
  <si>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Код раздела, подраз-дела БК РФ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</si>
  <si>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</si>
  <si>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</si>
  <si>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</si>
  <si>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</si>
  <si>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</si>
  <si>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</si>
  <si>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</si>
  <si>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</si>
  <si>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</si>
  <si>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</si>
  <si>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</si>
  <si>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</si>
  <si>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</si>
  <si>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</si>
  <si>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</si>
  <si>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Другие общегосударственные вопросы</t>
  </si>
  <si>
    <t>0200</t>
  </si>
  <si>
    <t>Национальная оборона</t>
  </si>
  <si>
    <t>0203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</si>
  <si>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</si>
  <si>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</si>
  <si>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</si>
  <si>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</si>
  <si>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</si>
  <si>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</si>
  <si>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</si>
  <si>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</si>
  <si>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</si>
  <si>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</si>
  <si>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</si>
  <si>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</si>
  <si>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</si>
  <si>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</si>
  <si>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</si>
  <si>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</si>
  <si>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</si>
  <si>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</si>
  <si>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</si>
  <si>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</si>
  <si>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</si>
  <si>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</si>
  <si>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</si>
  <si>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</si>
  <si>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</si>
  <si>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</si>
  <si>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</si>
  <si>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</si>
  <si>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</si>
  <si>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0908</t>
  </si>
  <si>
    <t>Спорт и физическая 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</si>
  <si>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</si>
  <si>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</si>
  <si>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</si>
  <si>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</si>
  <si>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</si>
  <si>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</si>
  <si>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1104</t>
  </si>
  <si>
    <t>Иные межбюджетные трансферты</t>
  </si>
  <si>
    <t>1102</t>
  </si>
  <si>
    <t>Межбюджетные субсидии</t>
  </si>
  <si>
    <t>ИТОГО: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</si>
  <si>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</si>
  <si>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</si>
  <si>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</si>
  <si>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ПРОФИЦИТ (+)/ДЕФИЦИТ(-)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</si>
  <si>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</si>
  <si>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</si>
  <si>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</si>
  <si>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</si>
  <si>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</si>
  <si>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</si>
  <si>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</si>
  <si>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</si>
  <si>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</si>
  <si>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</si>
  <si>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</si>
  <si>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</si>
  <si>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</si>
  <si>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</si>
  <si>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</si>
  <si>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</si>
  <si>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Центральный аппарат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</si>
  <si>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</si>
  <si>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</si>
  <si>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</si>
  <si>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</si>
  <si>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</si>
  <si>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</si>
  <si>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</si>
  <si>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</si>
  <si>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</si>
  <si>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</si>
  <si>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</si>
  <si>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</si>
  <si>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</si>
  <si>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</si>
  <si>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</si>
  <si>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</si>
  <si>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</si>
  <si>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</si>
  <si>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</si>
  <si>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</si>
  <si>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</si>
  <si>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</si>
  <si>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</si>
  <si>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</si>
  <si>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</si>
  <si>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</si>
  <si>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</si>
  <si>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</si>
  <si>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</si>
  <si>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</si>
  <si>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</si>
  <si>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</si>
  <si>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</si>
  <si>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</si>
  <si>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</si>
  <si>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</si>
  <si>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</si>
  <si>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</si>
  <si>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</si>
  <si>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</si>
  <si>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</si>
  <si>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</si>
  <si>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Социальные выплаты</t>
  </si>
  <si>
    <t>005</t>
  </si>
  <si>
    <t>5058600</t>
  </si>
  <si>
    <t>Межбюджетные трансферты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</si>
  <si>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</si>
  <si>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</si>
  <si>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</si>
  <si>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</si>
  <si>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</si>
  <si>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</si>
  <si>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</si>
  <si>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</si>
  <si>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Субвенция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</si>
  <si>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</si>
  <si>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 xml:space="preserve">к решению Муниципального Совета 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</si>
  <si>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</si>
  <si>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</si>
  <si>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</si>
  <si>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</si>
  <si>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>Изменение остатков средств на счетах по учету средств бюджета</t>
  </si>
  <si>
    <t xml:space="preserve">840 01 05 02 01 10 0000 510 </t>
  </si>
  <si>
    <t>840 01 05 02 01 10 0000 610</t>
  </si>
  <si>
    <t xml:space="preserve">ИТОГО источников </t>
  </si>
  <si>
    <t>Код целевой классификации</t>
  </si>
  <si>
    <t>Вид расходов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</si>
  <si>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</si>
  <si>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</si>
  <si>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</si>
  <si>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</si>
  <si>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</si>
  <si>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</si>
  <si>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/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</si>
  <si>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</si>
  <si>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</si>
  <si>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</si>
  <si>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0300000</t>
  </si>
  <si>
    <t>0310000</t>
  </si>
  <si>
    <t>0315220</t>
  </si>
  <si>
    <t>Закупка товаров, работ и услуг для государственных (муниципальных) нужд</t>
  </si>
  <si>
    <t>1100000</t>
  </si>
  <si>
    <t>1110000</t>
  </si>
  <si>
    <t>1117160</t>
  </si>
  <si>
    <t>Обеспечение деятельности учреждений, подведомственных учредителю в сфере культуры (учреждения культуры)</t>
  </si>
  <si>
    <t>2100000</t>
  </si>
  <si>
    <t>2110000</t>
  </si>
  <si>
    <t>2117223</t>
  </si>
  <si>
    <t>2120000</t>
  </si>
  <si>
    <t>2127224</t>
  </si>
  <si>
    <t>2137225</t>
  </si>
  <si>
    <t>2400000</t>
  </si>
  <si>
    <t>2410000</t>
  </si>
  <si>
    <t>2417245</t>
  </si>
  <si>
    <t>5000000</t>
  </si>
  <si>
    <t>Непрограммные расходы</t>
  </si>
  <si>
    <t>5005118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</si>
  <si>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</si>
  <si>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5005906</t>
  </si>
  <si>
    <t>5005909</t>
  </si>
  <si>
    <t>5008003</t>
  </si>
  <si>
    <t>5008004</t>
  </si>
  <si>
    <t>Итого</t>
  </si>
  <si>
    <t>Дефицит</t>
  </si>
  <si>
    <t>федеральный бюджет    (руб.)</t>
  </si>
  <si>
    <t>7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</si>
  <si>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</si>
  <si>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Ведомственная целевая программа "Основные направления сохранения и развития культуры и искусства Ивняковского сельского поселения"</t>
  </si>
  <si>
    <t>Муниципальная программа "Эффективная власть в Ивняковском сельском поселении"</t>
  </si>
  <si>
    <t>Муниципальная целевая программа "Эффективная власть в Ивняковском сельском поселении"</t>
  </si>
  <si>
    <t>Оценка недвижимости ,признание прав и регулирование отношений по государственной и муниципальной собственности</t>
  </si>
  <si>
    <t>Мероприятия в области коммунального хозяйства</t>
  </si>
  <si>
    <t>Прочие мероприятия по благоустройству поселения</t>
  </si>
  <si>
    <t>Муниципальная программа "Развитие дорожного хозяйства в Ивняковском сельском поселении"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</si>
  <si>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</si>
  <si>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 xml:space="preserve"> Акцизы по подакцизным товарам (продукции), производимым на территории Российской Федерации</t>
  </si>
  <si>
    <t>Обеспечение деятельности учреждений, подведомственных учредителю</t>
  </si>
  <si>
    <t>Приложение 6</t>
  </si>
  <si>
    <t xml:space="preserve">Ведомственная структура расходов </t>
  </si>
  <si>
    <t>бюджета Ивняковского сельского поселения</t>
  </si>
  <si>
    <t xml:space="preserve">Ивняковского сельского поселения </t>
  </si>
  <si>
    <t>Муниципальная программа "Развитие культуры в Ивняковском сельском поселении"</t>
  </si>
  <si>
    <t>Реализация мероприятий муниципальной целевой программы "Развитие муниципальной службы в Администрации Ивняковского сельского поселения"</t>
  </si>
  <si>
    <t>Капитальные вложения в объекты недвижимого имущества государственной (муниципальной) собственности</t>
  </si>
  <si>
    <t>Расходы на финансирование мероприятий посвященных праздничным и памятным дням</t>
  </si>
  <si>
    <t>0106</t>
  </si>
  <si>
    <t>0111</t>
  </si>
  <si>
    <t>0113</t>
  </si>
  <si>
    <t>0310</t>
  </si>
  <si>
    <t>Обеспечение пожарной безопасности</t>
  </si>
  <si>
    <t>0402</t>
  </si>
  <si>
    <t>Топливо энергетический комплекс</t>
  </si>
  <si>
    <t>0409</t>
  </si>
  <si>
    <t>Дорожное хозяйство (дорожные фонды)</t>
  </si>
  <si>
    <t>0502</t>
  </si>
  <si>
    <t>Коммунальное  хозяйство</t>
  </si>
  <si>
    <t>Культура, кинематография</t>
  </si>
  <si>
    <t>1101</t>
  </si>
  <si>
    <t>Физическая культура</t>
  </si>
  <si>
    <t>Массовый спорт</t>
  </si>
  <si>
    <t>1403</t>
  </si>
  <si>
    <t>Прочие межбюджетные трансферты общего характера</t>
  </si>
  <si>
    <t>1006</t>
  </si>
  <si>
    <t>Другие вопросы в области социальной политики</t>
  </si>
  <si>
    <t>100 1 03 00000 00 0000 000</t>
  </si>
  <si>
    <t>100 1 03 02000 01 0000 110</t>
  </si>
  <si>
    <t>Приложение 11</t>
  </si>
  <si>
    <t>Реализация мероприятий муниципальной целевой программы "Эффективная власть в Ивняковском сельском поселении"</t>
  </si>
  <si>
    <t>05.0.00.00000</t>
  </si>
  <si>
    <t>Муниципальная целевая программа "Поддержка молодых семей в приобретении (строительстве) жилья"</t>
  </si>
  <si>
    <t>05.1.00.00000</t>
  </si>
  <si>
    <t>05.1.01.00000</t>
  </si>
  <si>
    <t>Мероприятия по реализации муниципальной целевой программы "Поддержка молодых семей в приобретении (строительстве) жилья"</t>
  </si>
  <si>
    <t>05.1.01.L0200</t>
  </si>
  <si>
    <t>Предоставление молодым семьям поддержки в приобретении (строительстве жилья) на территории Ярославской области</t>
  </si>
  <si>
    <t>05.2.00.00000</t>
  </si>
  <si>
    <t>Улучшение жилищных условий нуждающихся граждан , проживающих в жилых домах , не отвечающих установленным санитарным и техническим требованиям и высоким уровнем износа</t>
  </si>
  <si>
    <t>05.2.01.00000</t>
  </si>
  <si>
    <t>Мероприятия по реализации муниципальной адресной программы "Переселение граждан из жилищного фонда признанного непригодным для проживания и (или) с высоким уровнем износа</t>
  </si>
  <si>
    <t>05.2.01.43210</t>
  </si>
  <si>
    <t>11.0.00.0000</t>
  </si>
  <si>
    <t>11.1.00.00000</t>
  </si>
  <si>
    <t>Сохранение единого культурного пространства поселения, путем развития культурных традиций, народного творчества и организация культурно-досуговой деятельности населения</t>
  </si>
  <si>
    <t>11.1.01.00000</t>
  </si>
  <si>
    <t>11.1.01.43030</t>
  </si>
  <si>
    <t>Муниципальная целевая программа "Развитие муниципальной службы в Ивняковском сельском поселении"</t>
  </si>
  <si>
    <t>21.1.00.00000</t>
  </si>
  <si>
    <t>21.0.00.00000</t>
  </si>
  <si>
    <t>Профессиональное развитие муниципальных служащих</t>
  </si>
  <si>
    <t>21.1.01.00000</t>
  </si>
  <si>
    <t>21.1.01.43130</t>
  </si>
  <si>
    <t>21.2.00.00000</t>
  </si>
  <si>
    <t>Организация содержания жилищного фонда</t>
  </si>
  <si>
    <t>21.2.01.00000</t>
  </si>
  <si>
    <t>Реализация мероприятий по проведению капитальных ремонтов многоквартирных домов на территории Ивняковского сельского поселения</t>
  </si>
  <si>
    <t>21.2.01.43120</t>
  </si>
  <si>
    <t>21.2.01.43140</t>
  </si>
  <si>
    <t>21.2.01.43150</t>
  </si>
  <si>
    <t xml:space="preserve">Организация бесперебойной работы систем жизнеобеспечения и обеспечение населения коммунальными услугами </t>
  </si>
  <si>
    <t>21.2.02.00000</t>
  </si>
  <si>
    <t>21.2.02.43160</t>
  </si>
  <si>
    <t>Организация бесперебойной работы уличного освещения</t>
  </si>
  <si>
    <t>21.2.03.00000</t>
  </si>
  <si>
    <t>21.2.03.43170</t>
  </si>
  <si>
    <t>Организация благоустройства территории поселения</t>
  </si>
  <si>
    <t>21.2.05.00000</t>
  </si>
  <si>
    <t>21.2.05.43190</t>
  </si>
  <si>
    <t>Обеспечение деятельности учреждения по благоустройству и развитию поселения</t>
  </si>
  <si>
    <t>21.2.06.00000</t>
  </si>
  <si>
    <t>21.2.06.43200</t>
  </si>
  <si>
    <t>Создание условий для реализации программы "Эффективная власть в Ивняковском сельском поселении"</t>
  </si>
  <si>
    <t>21.2.07.00000</t>
  </si>
  <si>
    <t>21.2.07.43240</t>
  </si>
  <si>
    <t>24.0.00.00000</t>
  </si>
  <si>
    <t xml:space="preserve">Муниципальная целевая 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</si>
  <si>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</si>
  <si>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</si>
  <si>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</si>
  <si>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 xml:space="preserve">Реализация мероприятий муниципальной целевой 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</si>
  <si>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</si>
  <si>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50.0.00.00000</t>
  </si>
  <si>
    <t>50.0.00.63010</t>
  </si>
  <si>
    <t>50.0.00.63030</t>
  </si>
  <si>
    <t>50.0.00.63040</t>
  </si>
  <si>
    <t>50.0.00.63080</t>
  </si>
  <si>
    <t>50.0.00.51180</t>
  </si>
  <si>
    <t>50.0.00.10110</t>
  </si>
  <si>
    <t>Приложение 4</t>
  </si>
  <si>
    <t>Приложение 8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</si>
  <si>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</si>
  <si>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</si>
  <si>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</si>
  <si>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</si>
  <si>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Код функциональной статьи</t>
  </si>
  <si>
    <t>Главный распорядитель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</si>
  <si>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</si>
  <si>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</si>
  <si>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</si>
  <si>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</si>
  <si>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 программа "Эффективная власть в Ивняковском сельском поселении"</t>
  </si>
  <si>
    <t>Муниципальная  целевая программа "Эффективная власть в Ивняковском сельском поселении"</t>
  </si>
  <si>
    <t>Мобилизационная и вневойсковая подготовка</t>
  </si>
  <si>
    <t xml:space="preserve"> Дорожное хозяйство (дорожные фонды)</t>
  </si>
  <si>
    <t>Коммунальное хозяйство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</si>
  <si>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</si>
  <si>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Субсидия на финансирование дорожного хозяйства</t>
  </si>
  <si>
    <t>24.1.01.10340</t>
  </si>
  <si>
    <t>Переселение граждан из жилищного фонда, признанного непригодным для проживания и (или) с высоким уровнем износа</t>
  </si>
  <si>
    <t>Резервные фонды исполнительных органов государственной власти субъектов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</si>
  <si>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</si>
  <si>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</si>
  <si>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840 01 02 00 00 00 0000 000</t>
  </si>
  <si>
    <t>840 01 02 00 00 10 0000 710</t>
  </si>
  <si>
    <t>840 01 03 01 00 10 0000 810</t>
  </si>
  <si>
    <t>Получение кредитов от кредитных организаций в валюте Российской Федерации</t>
  </si>
  <si>
    <t>840 01 02 00 00 00 0000 700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</si>
  <si>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</si>
  <si>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реализацию федеральных целевых программ</t>
  </si>
  <si>
    <t>Прочие межбюджетные трансферты, передаваемые бюджетам сельских поселений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</si>
  <si>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</si>
  <si>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</si>
  <si>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</si>
  <si>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21.2.07.10490</t>
  </si>
  <si>
    <t>Реконструкция строительство шахтных колодцев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</si>
  <si>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</si>
  <si>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целевая программа "Переселение граждан из жилищного фонда, признанного непригодным для проживания и (или) с высоким уровнем износа"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</si>
  <si>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</si>
  <si>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05.1.01.R0200</t>
  </si>
  <si>
    <t>50.0.00.63100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</si>
  <si>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Приказ Минфина России от 01.07.2013 № 65н
Об утверждении Указаний о порядке применения бюджетной классификации Российской Федерации
© Материал из Справочная система «Госфинансы».
</t>
  </si>
  <si>
    <t>02.0.00.00000</t>
  </si>
  <si>
    <t>Муниципальная программа "Молодежная политика в Ивняковском сельском поселении"</t>
  </si>
  <si>
    <t>Муниципальная целевая программа "Профилактика безнадзорности , правонарушений несовершеннолетних на территории Ивняковского сельского поселения"</t>
  </si>
  <si>
    <t>02.1.01.00000</t>
  </si>
  <si>
    <t>Мероприятия по профилактике безнадзорности, правонарушений несовершеннолетних в Ивняковском сельском поселении"</t>
  </si>
  <si>
    <t>02.1.01.43290</t>
  </si>
  <si>
    <t>02.2.00.00000</t>
  </si>
  <si>
    <t>Совершенствование деятельности по профилактике безнадзорности и правонарушений несовершеннолетних, по обеспечению защиты их прав"</t>
  </si>
  <si>
    <t>02.2.01.00000</t>
  </si>
  <si>
    <t>Содействие развитию гражданственности, социальной зрелости молодых граждан, профилактика асоциальных явлений в молодежной среде, поддержка общественно-полезных инициатив молодежи</t>
  </si>
  <si>
    <t>02.2.01.43300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</si>
  <si>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</si>
  <si>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</si>
  <si>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</si>
  <si>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</si>
  <si>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</si>
  <si>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</si>
  <si>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</si>
  <si>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БЕЗВОЗМЕЗДНЫЕ ПОСТУПЛЕНИЯ</t>
  </si>
  <si>
    <t>840 1 11 05035 10 0000 130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</si>
  <si>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</si>
  <si>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</si>
  <si>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</si>
  <si>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>Муниципальная целевая программа "Профилактика наркомании и токсикомании на территории Ивняковского сельского поселения"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</si>
  <si>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</si>
  <si>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08.1.00.00000</t>
  </si>
  <si>
    <t>08.1.01.00000</t>
  </si>
  <si>
    <t>Реализация мероприятий МЦП « Профилактика наркомании и токсикомании на территории Ивняковского сельского поселения»</t>
  </si>
  <si>
    <t>МЦП «Профилактика правонарушений в сфере общественного порядка на территории Ивняковского сельского поселения ЯМР на 2018-2020 годы»</t>
  </si>
  <si>
    <t>08.2.00.00000</t>
  </si>
  <si>
    <t>08.2.01.00000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</si>
  <si>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</si>
  <si>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Реализация мероприятий МЦП «Профилактика правонарушений в сфере общественного порядка на территории Ивняковского сельского поселения ЯМР на 2018-2020 годы»</t>
  </si>
  <si>
    <t>08.3.00.00000</t>
  </si>
  <si>
    <t>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ЯМР на 2018-2020 годы»</t>
  </si>
  <si>
    <t>08.3.01.00000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</si>
  <si>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поселения»</t>
  </si>
  <si>
    <t>Реализация мероприятий 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ЯМР на 2018-2020 годы»</t>
  </si>
  <si>
    <t>08.4.00.00000</t>
  </si>
  <si>
    <t>08.4.01.00000</t>
  </si>
  <si>
    <t>МЦП «Противодействие экстремизму и профилактика терроризма на территории Ивняковского сельского поселения ЯМР на 2018-2020 годы»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</si>
  <si>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</si>
  <si>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Реализация мероприятий МЦП «Противодействие экстремизму и профилактика терроризма на территории Ивняковского сельского поселения ЯМР на 2018-2020 годы»</t>
  </si>
  <si>
    <t>10.0.00.00000</t>
  </si>
  <si>
    <t>10.1.00.00000</t>
  </si>
  <si>
    <t>Повышение пожарной защищенности объектов инфраструктуры поселения</t>
  </si>
  <si>
    <t xml:space="preserve">Реализация мероприятий МЦП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 на 2017-2019 годы» </t>
  </si>
  <si>
    <t>10.1.01.00000</t>
  </si>
  <si>
    <t>13.0.00.0000</t>
  </si>
  <si>
    <t>Муниципальная программа "Развитие физической культуры и спорта в Ивняковском сельском поселении"</t>
  </si>
  <si>
    <t>13.1.00.00000</t>
  </si>
  <si>
    <t>Ведомственная целевая программа "Развитие физической культуры и спорта в Ивняковском сельском поселении"</t>
  </si>
  <si>
    <t>Организация, проведение и участие в физкультурно-оздоровительных и спортивных мероприятиях</t>
  </si>
  <si>
    <t>13.1.01.00000</t>
  </si>
  <si>
    <t>Проведение физкультурно-оздоровительных и спортивных мероприятий</t>
  </si>
  <si>
    <t>21.0.00.0000</t>
  </si>
  <si>
    <t>Молодежная политика</t>
  </si>
  <si>
    <t>02.1.00.00000</t>
  </si>
  <si>
    <t>Муниципальная программа "Обеспечение пожарной безопасности"</t>
  </si>
  <si>
    <t xml:space="preserve">Муниципальная целевая программа 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 на 2017-2019 годы» </t>
  </si>
  <si>
    <t>10.0.00.0000</t>
  </si>
  <si>
    <t>10.1.00.0000</t>
  </si>
  <si>
    <t>Муниципальная программа  «Развитие физической культуры и спорта в Ивняковском сельском поселении"</t>
  </si>
  <si>
    <t>13.0.00.00000</t>
  </si>
  <si>
    <t>Ведомственная целевая программа  «Развитие физической культуры и спорта в Ивняковском сельском поселении» на 2018-2020 годы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</si>
  <si>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</si>
  <si>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</si>
  <si>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Кредиты кредитных организаций в валюте Российйской Федерации</t>
  </si>
  <si>
    <t>840 01 03 00 00 00 0000 000</t>
  </si>
  <si>
    <t>840 01 03 01 00 00 0000 800</t>
  </si>
  <si>
    <t>Погашение бюджетный кредитов, полученных от других бюджетов бюджетной системы в валюте Российской Федерации</t>
  </si>
  <si>
    <t>Погашение бюджетами сельских поселений кредитов от других  бюджетов бюджетной системы в валюте Российской Федерации</t>
  </si>
  <si>
    <t xml:space="preserve">Межбюджетные трансферты на передачу осуществления части полномочий в сфере культуры </t>
  </si>
  <si>
    <t>11.1.01.43270</t>
  </si>
  <si>
    <t>Проведение выборов представительных органов муниципального образования</t>
  </si>
  <si>
    <t>50.0.00.63050</t>
  </si>
  <si>
    <t>Проведение выборов Главы местного самоуправления</t>
  </si>
  <si>
    <t>50.0.00.63060</t>
  </si>
  <si>
    <r>
      <t xml:space="preserve"> </t>
    </r>
    <r>
      <rPr>
        <b/>
        <sz val="12"/>
        <rFont val="Times New Roman"/>
        <family val="1"/>
      </rPr>
      <t xml:space="preserve">Прогнозируемые доходы бюджета Ивняковского сельского поселения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2019 год  в соответствии  с классификацией доходов бюджетов Российской Федерации</t>
    </r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</si>
  <si>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</si>
  <si>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 xml:space="preserve">Расходы бюджета Ивняковского сельского поселения на 2019 год по разделам и подразделам классификации расходов бюджетов Российской Федерации </t>
  </si>
  <si>
    <t>Межбюджетный трансферт на передачу осуществления части полномочий в сфере молодежной политики</t>
  </si>
  <si>
    <t>02.2.01.43380</t>
  </si>
  <si>
    <t>Субсидия на оплату труда работников сферы культуры</t>
  </si>
  <si>
    <t>11.1.01.75900</t>
  </si>
  <si>
    <t>Ведомственная целевая программа "Молодежь 2018-2020г"</t>
  </si>
  <si>
    <t>Муниципальная программа "Формирование современной городской среды"</t>
  </si>
  <si>
    <t>Муниципальная целевая программа "Решаем вместе!""</t>
  </si>
  <si>
    <t>06.0.00.00000</t>
  </si>
  <si>
    <t>06.1.00.00000</t>
  </si>
  <si>
    <t>Формирование современной городской среды за счет средств местного бюджета</t>
  </si>
  <si>
    <t>Мероприятия, направленные на формирование современной городской среды</t>
  </si>
  <si>
    <t>06.1.01.00000</t>
  </si>
  <si>
    <t>Реконструкция, содержание, строительство шахтных колодцев</t>
  </si>
  <si>
    <t>2019 год</t>
  </si>
  <si>
    <t xml:space="preserve">на 2019 год </t>
  </si>
  <si>
    <t>801 2 02 10000 00 0000 150</t>
  </si>
  <si>
    <t>801 2 02 15001 10 0000 150</t>
  </si>
  <si>
    <t>801 2 02 20000 00 0000 150</t>
  </si>
  <si>
    <t>840 2 02 20041 10 0000 150</t>
  </si>
  <si>
    <t>840 2 02 20051 10 0000 150</t>
  </si>
  <si>
    <t>840 2 02 25555 10 0000 150</t>
  </si>
  <si>
    <t>840 2 02 40000 00 0000 150</t>
  </si>
  <si>
    <t>840 2 02 40014 10 0000 150</t>
  </si>
  <si>
    <t>840 2 02 49999 10 0000 150</t>
  </si>
  <si>
    <t>840 2 02 30000 00 0000 150</t>
  </si>
  <si>
    <t>840 2 02 35118 10 0000 150</t>
  </si>
  <si>
    <t>10.1.01.43350</t>
  </si>
  <si>
    <t>08.1.01.43310</t>
  </si>
  <si>
    <t>08.2.01.43320</t>
  </si>
  <si>
    <t>08.4.01.43340</t>
  </si>
  <si>
    <t>08.3.01.43330</t>
  </si>
  <si>
    <t>13.1.01.43360</t>
  </si>
  <si>
    <t>Изменения (руб.)</t>
  </si>
  <si>
    <t>Изменения               (+-)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</si>
  <si>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</si>
  <si>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11.1.01.75350</t>
  </si>
  <si>
    <t>Прочие субсидии бюджетам сельских поселений (Субсидия на реализацию мероприятий инициатив-ного бюджетирования на территории Ярославской области (поддержка местных инициатив))</t>
  </si>
  <si>
    <t>840 2 02 29999 10 2032 150</t>
  </si>
  <si>
    <t>840 2 02 29999 10 2038 150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</si>
  <si>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</si>
  <si>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от 05 марта  2019 года г. № 177</t>
  </si>
  <si>
    <t>от 05 марта 2019 года г. № 177</t>
  </si>
  <si>
    <t>Ивняковского сельского поселения от 05 марта  2019 года г. № 177</t>
  </si>
  <si>
    <t>Реализация мероприятий муниципальной целевой программы "Решаем вместе"</t>
  </si>
  <si>
    <t>06.1.01.43370</t>
  </si>
  <si>
    <t>06.1.F2.55550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</si>
</sst>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000"/>
    <numFmt numFmtId="181" formatCode="000"/>
    <numFmt numFmtId="182" formatCode="00"/>
    <numFmt numFmtId="183" formatCode="0000000"/>
    <numFmt numFmtId="184" formatCode="#,##0_ ;\-#,##0\ "/>
    <numFmt numFmtId="185" formatCode="0_ ;\-0\ "/>
    <numFmt numFmtId="186" formatCode="#,##0&quot;р.&quot;"/>
  </numFmts>
  <fonts count="6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Unicode MS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b/>
      <i/>
      <sz val="8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20"/>
      <name val="Arial Cyr"/>
      <family val="0"/>
    </font>
    <font>
      <b/>
      <sz val="10"/>
      <color indexed="63"/>
      <name val="Times New Roman"/>
      <family val="1"/>
    </font>
    <font>
      <u val="single"/>
      <sz val="11"/>
      <color theme="10"/>
      <name val="Arial Cyr"/>
      <family val="0"/>
    </font>
    <font>
      <u val="single"/>
      <sz val="11"/>
      <color theme="11"/>
      <name val="Arial Cyr"/>
      <family val="0"/>
    </font>
    <font>
      <b/>
      <sz val="10"/>
      <color rgb="FF26282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7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justify" vertical="center" wrapText="1"/>
    </xf>
    <xf numFmtId="172" fontId="26" fillId="0" borderId="0" xfId="0" applyNumberFormat="1" applyFont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justify" vertical="center" wrapText="1"/>
    </xf>
    <xf numFmtId="172" fontId="22" fillId="6" borderId="10" xfId="0" applyNumberFormat="1" applyFont="1" applyFill="1" applyBorder="1" applyAlignment="1">
      <alignment vertical="center"/>
    </xf>
    <xf numFmtId="172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172" fontId="24" fillId="0" borderId="1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172" fontId="24" fillId="0" borderId="10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8" borderId="10" xfId="0" applyNumberFormat="1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justify" vertical="center" wrapText="1"/>
    </xf>
    <xf numFmtId="172" fontId="23" fillId="8" borderId="10" xfId="0" applyNumberFormat="1" applyFont="1" applyFill="1" applyBorder="1" applyAlignment="1">
      <alignment vertical="center"/>
    </xf>
    <xf numFmtId="172" fontId="23" fillId="24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2" fontId="24" fillId="24" borderId="0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173" fontId="23" fillId="8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 vertical="center"/>
    </xf>
    <xf numFmtId="0" fontId="23" fillId="8" borderId="10" xfId="0" applyFont="1" applyFill="1" applyBorder="1" applyAlignment="1">
      <alignment horizontal="justify" vertical="center" wrapText="1"/>
    </xf>
    <xf numFmtId="49" fontId="23" fillId="8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172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4" fontId="23" fillId="0" borderId="10" xfId="0" applyNumberFormat="1" applyFont="1" applyFill="1" applyBorder="1" applyAlignment="1">
      <alignment vertical="center"/>
    </xf>
    <xf numFmtId="0" fontId="23" fillId="25" borderId="12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left" vertical="center" wrapText="1"/>
    </xf>
    <xf numFmtId="174" fontId="23" fillId="25" borderId="10" xfId="0" applyNumberFormat="1" applyFont="1" applyFill="1" applyBorder="1" applyAlignment="1">
      <alignment vertical="center"/>
    </xf>
    <xf numFmtId="172" fontId="23" fillId="25" borderId="10" xfId="0" applyNumberFormat="1" applyFont="1" applyFill="1" applyBorder="1" applyAlignment="1">
      <alignment vertical="center"/>
    </xf>
    <xf numFmtId="2" fontId="23" fillId="24" borderId="10" xfId="0" applyNumberFormat="1" applyFont="1" applyFill="1" applyBorder="1" applyAlignment="1">
      <alignment vertical="center"/>
    </xf>
    <xf numFmtId="172" fontId="23" fillId="24" borderId="10" xfId="0" applyNumberFormat="1" applyFont="1" applyFill="1" applyBorder="1" applyAlignment="1">
      <alignment vertical="center"/>
    </xf>
    <xf numFmtId="17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0" fillId="0" borderId="0" xfId="0" applyFont="1" applyFill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172" fontId="30" fillId="0" borderId="0" xfId="0" applyNumberFormat="1" applyFont="1" applyFill="1" applyAlignment="1">
      <alignment wrapText="1"/>
    </xf>
    <xf numFmtId="0" fontId="31" fillId="24" borderId="0" xfId="0" applyFont="1" applyFill="1" applyAlignment="1">
      <alignment wrapText="1"/>
    </xf>
    <xf numFmtId="0" fontId="30" fillId="24" borderId="0" xfId="0" applyFont="1" applyFill="1" applyAlignment="1">
      <alignment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2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24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2" fontId="35" fillId="0" borderId="10" xfId="0" applyNumberFormat="1" applyFont="1" applyFill="1" applyBorder="1" applyAlignment="1">
      <alignment vertical="center" wrapText="1"/>
    </xf>
    <xf numFmtId="1" fontId="35" fillId="0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23" fillId="8" borderId="10" xfId="0" applyFont="1" applyFill="1" applyBorder="1" applyAlignment="1">
      <alignment horizontal="left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49" fontId="39" fillId="8" borderId="10" xfId="0" applyNumberFormat="1" applyFont="1" applyFill="1" applyBorder="1" applyAlignment="1">
      <alignment horizontal="center" vertical="center" wrapText="1"/>
    </xf>
    <xf numFmtId="49" fontId="40" fillId="8" borderId="10" xfId="0" applyNumberFormat="1" applyFont="1" applyFill="1" applyBorder="1" applyAlignment="1">
      <alignment horizontal="center" vertical="center" wrapText="1"/>
    </xf>
    <xf numFmtId="172" fontId="39" fillId="8" borderId="10" xfId="0" applyNumberFormat="1" applyFont="1" applyFill="1" applyBorder="1" applyAlignment="1">
      <alignment vertical="center" wrapText="1"/>
    </xf>
    <xf numFmtId="0" fontId="39" fillId="24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8" borderId="0" xfId="0" applyFont="1" applyFill="1" applyAlignment="1">
      <alignment wrapText="1"/>
    </xf>
    <xf numFmtId="0" fontId="23" fillId="8" borderId="10" xfId="0" applyFont="1" applyFill="1" applyBorder="1" applyAlignment="1">
      <alignment vertical="center" wrapText="1"/>
    </xf>
    <xf numFmtId="172" fontId="38" fillId="0" borderId="10" xfId="0" applyNumberFormat="1" applyFont="1" applyFill="1" applyBorder="1" applyAlignment="1">
      <alignment vertical="center" wrapText="1"/>
    </xf>
    <xf numFmtId="49" fontId="37" fillId="8" borderId="10" xfId="0" applyNumberFormat="1" applyFont="1" applyFill="1" applyBorder="1" applyAlignment="1">
      <alignment horizontal="center" vertical="center" wrapText="1"/>
    </xf>
    <xf numFmtId="49" fontId="38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7" fillId="8" borderId="0" xfId="0" applyFont="1" applyFill="1" applyAlignment="1">
      <alignment wrapText="1"/>
    </xf>
    <xf numFmtId="172" fontId="36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2" fontId="35" fillId="8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172" fontId="36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 wrapText="1"/>
    </xf>
    <xf numFmtId="2" fontId="37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left" vertical="center" wrapText="1"/>
    </xf>
    <xf numFmtId="172" fontId="40" fillId="8" borderId="10" xfId="0" applyNumberFormat="1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172" fontId="38" fillId="24" borderId="10" xfId="0" applyNumberFormat="1" applyFont="1" applyFill="1" applyBorder="1" applyAlignment="1">
      <alignment vertical="center" wrapText="1"/>
    </xf>
    <xf numFmtId="172" fontId="40" fillId="0" borderId="10" xfId="0" applyNumberFormat="1" applyFont="1" applyFill="1" applyBorder="1" applyAlignment="1">
      <alignment vertical="center" wrapText="1"/>
    </xf>
    <xf numFmtId="0" fontId="35" fillId="2" borderId="10" xfId="0" applyFont="1" applyFill="1" applyBorder="1" applyAlignment="1">
      <alignment vertical="center" wrapText="1"/>
    </xf>
    <xf numFmtId="49" fontId="35" fillId="2" borderId="10" xfId="0" applyNumberFormat="1" applyFont="1" applyFill="1" applyBorder="1" applyAlignment="1">
      <alignment horizontal="center" vertical="center" wrapText="1"/>
    </xf>
    <xf numFmtId="173" fontId="35" fillId="2" borderId="10" xfId="0" applyNumberFormat="1" applyFont="1" applyFill="1" applyBorder="1" applyAlignment="1">
      <alignment vertical="center" wrapText="1"/>
    </xf>
    <xf numFmtId="1" fontId="35" fillId="2" borderId="10" xfId="0" applyNumberFormat="1" applyFont="1" applyFill="1" applyBorder="1" applyAlignment="1">
      <alignment vertical="center" wrapText="1"/>
    </xf>
    <xf numFmtId="172" fontId="35" fillId="2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174" fontId="33" fillId="24" borderId="10" xfId="0" applyNumberFormat="1" applyFont="1" applyFill="1" applyBorder="1" applyAlignment="1">
      <alignment wrapText="1"/>
    </xf>
    <xf numFmtId="172" fontId="33" fillId="24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33" fillId="24" borderId="13" xfId="0" applyNumberFormat="1" applyFont="1" applyFill="1" applyBorder="1" applyAlignment="1">
      <alignment horizontal="center" wrapText="1"/>
    </xf>
    <xf numFmtId="0" fontId="33" fillId="25" borderId="15" xfId="0" applyFont="1" applyFill="1" applyBorder="1" applyAlignment="1">
      <alignment wrapText="1"/>
    </xf>
    <xf numFmtId="49" fontId="33" fillId="25" borderId="15" xfId="0" applyNumberFormat="1" applyFont="1" applyFill="1" applyBorder="1" applyAlignment="1">
      <alignment horizontal="center" wrapText="1"/>
    </xf>
    <xf numFmtId="49" fontId="33" fillId="25" borderId="10" xfId="0" applyNumberFormat="1" applyFont="1" applyFill="1" applyBorder="1" applyAlignment="1">
      <alignment horizontal="center" wrapText="1"/>
    </xf>
    <xf numFmtId="174" fontId="33" fillId="25" borderId="10" xfId="0" applyNumberFormat="1" applyFont="1" applyFill="1" applyBorder="1" applyAlignment="1">
      <alignment wrapText="1"/>
    </xf>
    <xf numFmtId="172" fontId="33" fillId="25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9" fontId="30" fillId="24" borderId="0" xfId="0" applyNumberFormat="1" applyFont="1" applyFill="1" applyAlignment="1">
      <alignment horizontal="center" wrapText="1"/>
    </xf>
    <xf numFmtId="172" fontId="30" fillId="24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4" fillId="11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11" borderId="12" xfId="0" applyFont="1" applyFill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19" fillId="0" borderId="0" xfId="53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1" fillId="0" borderId="0" xfId="53" applyFont="1" applyFill="1" applyProtection="1">
      <alignment/>
      <protection hidden="1"/>
    </xf>
    <xf numFmtId="0" fontId="19" fillId="0" borderId="17" xfId="53" applyFont="1" applyFill="1" applyBorder="1" applyProtection="1">
      <alignment/>
      <protection hidden="1"/>
    </xf>
    <xf numFmtId="0" fontId="19" fillId="0" borderId="18" xfId="53" applyFont="1" applyFill="1" applyBorder="1" applyProtection="1">
      <alignment/>
      <protection hidden="1"/>
    </xf>
    <xf numFmtId="0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171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53" applyFont="1" applyFill="1" applyBorder="1" applyProtection="1">
      <alignment/>
      <protection hidden="1"/>
    </xf>
    <xf numFmtId="0" fontId="19" fillId="0" borderId="20" xfId="53" applyFont="1" applyFill="1" applyBorder="1" applyProtection="1">
      <alignment/>
      <protection hidden="1"/>
    </xf>
    <xf numFmtId="0" fontId="49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9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53" applyFont="1" applyFill="1" applyBorder="1" applyProtection="1">
      <alignment/>
      <protection hidden="1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9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49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1" fillId="0" borderId="16" xfId="53" applyFont="1" applyFill="1" applyBorder="1" applyProtection="1">
      <alignment/>
      <protection hidden="1"/>
    </xf>
    <xf numFmtId="0" fontId="1" fillId="0" borderId="22" xfId="53" applyFont="1" applyFill="1" applyBorder="1" applyProtection="1">
      <alignment/>
      <protection hidden="1"/>
    </xf>
    <xf numFmtId="0" fontId="1" fillId="0" borderId="0" xfId="53" applyFont="1" applyFill="1" applyBorder="1" applyProtection="1">
      <alignment/>
      <protection hidden="1"/>
    </xf>
    <xf numFmtId="49" fontId="1" fillId="0" borderId="0" xfId="53" applyNumberFormat="1" applyFont="1" applyFill="1" applyAlignment="1" applyProtection="1">
      <alignment horizontal="center" vertical="center"/>
      <protection hidden="1"/>
    </xf>
    <xf numFmtId="49" fontId="47" fillId="26" borderId="16" xfId="53" applyNumberFormat="1" applyFont="1" applyFill="1" applyBorder="1" applyAlignment="1" applyProtection="1">
      <alignment horizontal="center" vertical="center"/>
      <protection hidden="1"/>
    </xf>
    <xf numFmtId="49" fontId="50" fillId="27" borderId="16" xfId="53" applyNumberFormat="1" applyFont="1" applyFill="1" applyBorder="1" applyAlignment="1" applyProtection="1">
      <alignment horizontal="center" vertical="center"/>
      <protection hidden="1"/>
    </xf>
    <xf numFmtId="49" fontId="49" fillId="28" borderId="16" xfId="53" applyNumberFormat="1" applyFont="1" applyFill="1" applyBorder="1" applyAlignment="1" applyProtection="1">
      <alignment horizontal="center" vertical="center"/>
      <protection hidden="1"/>
    </xf>
    <xf numFmtId="49" fontId="49" fillId="29" borderId="16" xfId="53" applyNumberFormat="1" applyFont="1" applyFill="1" applyBorder="1" applyAlignment="1" applyProtection="1">
      <alignment horizontal="center" vertical="center"/>
      <protection hidden="1"/>
    </xf>
    <xf numFmtId="49" fontId="1" fillId="0" borderId="0" xfId="53" applyNumberFormat="1" applyFont="1" applyFill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/>
      <protection hidden="1"/>
    </xf>
    <xf numFmtId="181" fontId="47" fillId="26" borderId="16" xfId="53" applyNumberFormat="1" applyFont="1" applyFill="1" applyBorder="1" applyAlignment="1" applyProtection="1">
      <alignment horizontal="center" vertical="center"/>
      <protection hidden="1"/>
    </xf>
    <xf numFmtId="181" fontId="50" fillId="27" borderId="16" xfId="53" applyNumberFormat="1" applyFont="1" applyFill="1" applyBorder="1" applyAlignment="1" applyProtection="1">
      <alignment horizontal="center" vertical="center"/>
      <protection hidden="1"/>
    </xf>
    <xf numFmtId="181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49" fillId="28" borderId="16" xfId="53" applyFont="1" applyFill="1" applyBorder="1" applyAlignment="1" applyProtection="1">
      <alignment vertical="center"/>
      <protection hidden="1"/>
    </xf>
    <xf numFmtId="0" fontId="49" fillId="29" borderId="16" xfId="53" applyFont="1" applyFill="1" applyBorder="1" applyAlignment="1" applyProtection="1">
      <alignment vertical="center"/>
      <protection hidden="1"/>
    </xf>
    <xf numFmtId="0" fontId="1" fillId="0" borderId="0" xfId="53" applyFont="1" applyFill="1" applyAlignment="1">
      <alignment vertical="center"/>
      <protection/>
    </xf>
    <xf numFmtId="171" fontId="47" fillId="26" borderId="16" xfId="53" applyNumberFormat="1" applyFont="1" applyFill="1" applyBorder="1" applyAlignment="1" applyProtection="1">
      <alignment horizontal="center" vertical="center"/>
      <protection hidden="1"/>
    </xf>
    <xf numFmtId="171" fontId="50" fillId="27" borderId="16" xfId="53" applyNumberFormat="1" applyFont="1" applyFill="1" applyBorder="1" applyAlignment="1" applyProtection="1">
      <alignment horizontal="center" vertical="center"/>
      <protection hidden="1"/>
    </xf>
    <xf numFmtId="171" fontId="49" fillId="0" borderId="16" xfId="53" applyNumberFormat="1" applyFont="1" applyFill="1" applyBorder="1" applyAlignment="1" applyProtection="1">
      <alignment horizontal="center" vertical="center"/>
      <protection hidden="1"/>
    </xf>
    <xf numFmtId="171" fontId="1" fillId="0" borderId="0" xfId="53" applyNumberFormat="1" applyFont="1" applyFill="1" applyAlignment="1" applyProtection="1">
      <alignment vertical="center"/>
      <protection hidden="1"/>
    </xf>
    <xf numFmtId="171" fontId="49" fillId="0" borderId="16" xfId="53" applyNumberFormat="1" applyFont="1" applyFill="1" applyBorder="1" applyAlignment="1" applyProtection="1">
      <alignment horizontal="right" vertical="center"/>
      <protection hidden="1" locked="0"/>
    </xf>
    <xf numFmtId="171" fontId="50" fillId="27" borderId="16" xfId="53" applyNumberFormat="1" applyFont="1" applyFill="1" applyBorder="1" applyAlignment="1" applyProtection="1">
      <alignment horizontal="right" vertical="center"/>
      <protection hidden="1"/>
    </xf>
    <xf numFmtId="171" fontId="49" fillId="0" borderId="16" xfId="53" applyNumberFormat="1" applyFont="1" applyFill="1" applyBorder="1" applyAlignment="1" applyProtection="1">
      <alignment horizontal="right" vertical="center"/>
      <protection hidden="1"/>
    </xf>
    <xf numFmtId="171" fontId="47" fillId="29" borderId="16" xfId="53" applyNumberFormat="1" applyFont="1" applyFill="1" applyBorder="1" applyAlignment="1" applyProtection="1">
      <alignment vertical="center"/>
      <protection hidden="1" locked="0"/>
    </xf>
    <xf numFmtId="171" fontId="1" fillId="0" borderId="0" xfId="53" applyNumberFormat="1" applyFont="1" applyFill="1" applyAlignment="1">
      <alignment vertical="center"/>
      <protection/>
    </xf>
    <xf numFmtId="0" fontId="50" fillId="27" borderId="16" xfId="53" applyNumberFormat="1" applyFont="1" applyFill="1" applyBorder="1" applyAlignment="1" applyProtection="1">
      <alignment horizontal="left" vertical="center" wrapText="1"/>
      <protection hidden="1"/>
    </xf>
    <xf numFmtId="0" fontId="49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6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8" borderId="16" xfId="53" applyFont="1" applyFill="1" applyBorder="1" applyAlignment="1" applyProtection="1">
      <alignment vertical="center"/>
      <protection hidden="1"/>
    </xf>
    <xf numFmtId="0" fontId="47" fillId="29" borderId="16" xfId="53" applyFont="1" applyFill="1" applyBorder="1" applyAlignment="1" applyProtection="1">
      <alignment vertical="center"/>
      <protection hidden="1"/>
    </xf>
    <xf numFmtId="171" fontId="50" fillId="0" borderId="16" xfId="53" applyNumberFormat="1" applyFont="1" applyFill="1" applyBorder="1" applyAlignment="1" applyProtection="1">
      <alignment horizontal="center" vertical="center"/>
      <protection hidden="1"/>
    </xf>
    <xf numFmtId="171" fontId="49" fillId="28" borderId="16" xfId="53" applyNumberFormat="1" applyFont="1" applyFill="1" applyBorder="1" applyAlignment="1" applyProtection="1">
      <alignment vertical="center"/>
      <protection hidden="1"/>
    </xf>
    <xf numFmtId="4" fontId="44" fillId="4" borderId="16" xfId="0" applyNumberFormat="1" applyFont="1" applyFill="1" applyBorder="1" applyAlignment="1">
      <alignment horizontal="center" vertical="center" wrapText="1"/>
    </xf>
    <xf numFmtId="4" fontId="44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5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2" xfId="53" applyNumberFormat="1" applyFont="1" applyFill="1" applyBorder="1" applyAlignment="1" applyProtection="1">
      <alignment horizontal="center" vertical="center"/>
      <protection hidden="1"/>
    </xf>
    <xf numFmtId="0" fontId="19" fillId="0" borderId="0" xfId="53" applyFont="1" applyFill="1" applyBorder="1" applyProtection="1">
      <alignment/>
      <protection hidden="1"/>
    </xf>
    <xf numFmtId="49" fontId="24" fillId="0" borderId="0" xfId="0" applyNumberFormat="1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justify" vertical="center" wrapText="1"/>
    </xf>
    <xf numFmtId="4" fontId="23" fillId="6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4" fontId="24" fillId="0" borderId="10" xfId="0" applyNumberFormat="1" applyFont="1" applyBorder="1" applyAlignment="1">
      <alignment vertical="center"/>
    </xf>
    <xf numFmtId="0" fontId="53" fillId="8" borderId="10" xfId="0" applyFont="1" applyFill="1" applyBorder="1" applyAlignment="1">
      <alignment horizontal="justify" vertical="center" wrapText="1"/>
    </xf>
    <xf numFmtId="4" fontId="23" fillId="8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justify" vertical="center" wrapText="1"/>
    </xf>
    <xf numFmtId="4" fontId="24" fillId="24" borderId="10" xfId="0" applyNumberFormat="1" applyFont="1" applyFill="1" applyBorder="1" applyAlignment="1">
      <alignment vertical="center"/>
    </xf>
    <xf numFmtId="0" fontId="52" fillId="8" borderId="10" xfId="0" applyFont="1" applyFill="1" applyBorder="1" applyAlignment="1">
      <alignment horizontal="justify" vertical="center" wrapText="1"/>
    </xf>
    <xf numFmtId="4" fontId="24" fillId="8" borderId="10" xfId="0" applyNumberFormat="1" applyFont="1" applyFill="1" applyBorder="1" applyAlignment="1">
      <alignment vertical="center"/>
    </xf>
    <xf numFmtId="49" fontId="52" fillId="8" borderId="10" xfId="0" applyNumberFormat="1" applyFont="1" applyFill="1" applyBorder="1" applyAlignment="1">
      <alignment horizontal="left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justify" vertical="center" wrapText="1"/>
    </xf>
    <xf numFmtId="49" fontId="23" fillId="30" borderId="23" xfId="0" applyNumberFormat="1" applyFont="1" applyFill="1" applyBorder="1" applyAlignment="1">
      <alignment horizontal="center" vertical="center" wrapText="1"/>
    </xf>
    <xf numFmtId="0" fontId="52" fillId="30" borderId="23" xfId="0" applyFont="1" applyFill="1" applyBorder="1" applyAlignment="1">
      <alignment horizontal="justify" vertical="center" wrapText="1"/>
    </xf>
    <xf numFmtId="4" fontId="23" fillId="30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4" fontId="23" fillId="0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/>
    </xf>
    <xf numFmtId="4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6" fillId="0" borderId="19" xfId="53" applyNumberFormat="1" applyFont="1" applyFill="1" applyBorder="1" applyAlignment="1" applyProtection="1">
      <alignment horizontal="center" vertical="center"/>
      <protection hidden="1"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50" fillId="31" borderId="16" xfId="53" applyNumberFormat="1" applyFont="1" applyFill="1" applyBorder="1" applyAlignment="1" applyProtection="1">
      <alignment horizontal="left" vertical="center" wrapText="1"/>
      <protection hidden="1"/>
    </xf>
    <xf numFmtId="49" fontId="50" fillId="31" borderId="16" xfId="53" applyNumberFormat="1" applyFont="1" applyFill="1" applyBorder="1" applyAlignment="1" applyProtection="1">
      <alignment horizontal="center" vertical="center"/>
      <protection hidden="1"/>
    </xf>
    <xf numFmtId="181" fontId="50" fillId="31" borderId="16" xfId="53" applyNumberFormat="1" applyFont="1" applyFill="1" applyBorder="1" applyAlignment="1" applyProtection="1">
      <alignment horizontal="center" vertical="center"/>
      <protection hidden="1"/>
    </xf>
    <xf numFmtId="171" fontId="50" fillId="31" borderId="16" xfId="53" applyNumberFormat="1" applyFont="1" applyFill="1" applyBorder="1" applyAlignment="1" applyProtection="1">
      <alignment horizontal="center" vertical="center"/>
      <protection hidden="1"/>
    </xf>
    <xf numFmtId="49" fontId="50" fillId="0" borderId="16" xfId="53" applyNumberFormat="1" applyFont="1" applyFill="1" applyBorder="1" applyAlignment="1" applyProtection="1">
      <alignment horizontal="center" vertical="center"/>
      <protection hidden="1"/>
    </xf>
    <xf numFmtId="181" fontId="50" fillId="0" borderId="16" xfId="53" applyNumberFormat="1" applyFont="1" applyFill="1" applyBorder="1" applyAlignment="1" applyProtection="1">
      <alignment horizontal="center" vertical="center"/>
      <protection hidden="1"/>
    </xf>
    <xf numFmtId="171" fontId="50" fillId="0" borderId="16" xfId="53" applyNumberFormat="1" applyFont="1" applyFill="1" applyBorder="1" applyAlignment="1" applyProtection="1">
      <alignment horizontal="right" vertical="center"/>
      <protection hidden="1"/>
    </xf>
    <xf numFmtId="0" fontId="50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21" xfId="53" applyFont="1" applyFill="1" applyBorder="1" applyAlignment="1" applyProtection="1">
      <alignment vertical="center"/>
      <protection hidden="1"/>
    </xf>
    <xf numFmtId="49" fontId="50" fillId="32" borderId="16" xfId="53" applyNumberFormat="1" applyFont="1" applyFill="1" applyBorder="1" applyAlignment="1" applyProtection="1">
      <alignment horizontal="center" vertical="center"/>
      <protection hidden="1"/>
    </xf>
    <xf numFmtId="181" fontId="50" fillId="32" borderId="16" xfId="53" applyNumberFormat="1" applyFont="1" applyFill="1" applyBorder="1" applyAlignment="1" applyProtection="1">
      <alignment horizontal="center" vertical="center"/>
      <protection hidden="1"/>
    </xf>
    <xf numFmtId="171" fontId="50" fillId="32" borderId="16" xfId="53" applyNumberFormat="1" applyFont="1" applyFill="1" applyBorder="1" applyAlignment="1" applyProtection="1">
      <alignment horizontal="center" vertical="center"/>
      <protection hidden="1"/>
    </xf>
    <xf numFmtId="49" fontId="50" fillId="33" borderId="16" xfId="53" applyNumberFormat="1" applyFont="1" applyFill="1" applyBorder="1" applyAlignment="1" applyProtection="1">
      <alignment horizontal="center" vertical="center"/>
      <protection hidden="1"/>
    </xf>
    <xf numFmtId="181" fontId="50" fillId="33" borderId="16" xfId="53" applyNumberFormat="1" applyFont="1" applyFill="1" applyBorder="1" applyAlignment="1" applyProtection="1">
      <alignment horizontal="center" vertical="center"/>
      <protection hidden="1"/>
    </xf>
    <xf numFmtId="171" fontId="50" fillId="33" borderId="16" xfId="53" applyNumberFormat="1" applyFont="1" applyFill="1" applyBorder="1" applyAlignment="1" applyProtection="1">
      <alignment horizontal="center" vertical="center"/>
      <protection hidden="1"/>
    </xf>
    <xf numFmtId="171" fontId="50" fillId="33" borderId="16" xfId="53" applyNumberFormat="1" applyFont="1" applyFill="1" applyBorder="1" applyAlignment="1" applyProtection="1">
      <alignment horizontal="right" vertical="center"/>
      <protection hidden="1"/>
    </xf>
    <xf numFmtId="0" fontId="50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26" fillId="0" borderId="21" xfId="53" applyFont="1" applyFill="1" applyBorder="1" applyProtection="1">
      <alignment/>
      <protection hidden="1"/>
    </xf>
    <xf numFmtId="0" fontId="56" fillId="0" borderId="0" xfId="53" applyFont="1" applyFill="1">
      <alignment/>
      <protection/>
    </xf>
    <xf numFmtId="0" fontId="26" fillId="0" borderId="21" xfId="53" applyFont="1" applyFill="1" applyBorder="1" applyAlignment="1" applyProtection="1">
      <alignment vertical="center"/>
      <protection hidden="1"/>
    </xf>
    <xf numFmtId="0" fontId="56" fillId="0" borderId="0" xfId="53" applyFont="1" applyFill="1" applyAlignment="1">
      <alignment vertical="center"/>
      <protection/>
    </xf>
    <xf numFmtId="0" fontId="50" fillId="32" borderId="16" xfId="53" applyNumberFormat="1" applyFont="1" applyFill="1" applyBorder="1" applyAlignment="1" applyProtection="1">
      <alignment horizontal="left" vertical="center" wrapText="1"/>
      <protection hidden="1"/>
    </xf>
    <xf numFmtId="0" fontId="44" fillId="34" borderId="12" xfId="0" applyFont="1" applyFill="1" applyBorder="1" applyAlignment="1">
      <alignment horizontal="justify" vertical="center" wrapText="1"/>
    </xf>
    <xf numFmtId="4" fontId="44" fillId="34" borderId="1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justify" vertical="center" wrapText="1"/>
    </xf>
    <xf numFmtId="4" fontId="45" fillId="35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53" applyNumberFormat="1" applyFont="1" applyFill="1" applyBorder="1" applyAlignment="1" applyProtection="1">
      <alignment horizontal="left" vertical="top" wrapText="1"/>
      <protection hidden="1"/>
    </xf>
    <xf numFmtId="0" fontId="24" fillId="0" borderId="16" xfId="53" applyNumberFormat="1" applyFont="1" applyFill="1" applyBorder="1" applyAlignment="1" applyProtection="1">
      <alignment horizontal="left" vertical="top" wrapText="1"/>
      <protection hidden="1"/>
    </xf>
    <xf numFmtId="0" fontId="25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/>
      <protection hidden="1"/>
    </xf>
    <xf numFmtId="181" fontId="23" fillId="0" borderId="16" xfId="53" applyNumberFormat="1" applyFont="1" applyFill="1" applyBorder="1" applyAlignment="1" applyProtection="1">
      <alignment horizontal="center" vertical="center"/>
      <protection hidden="1"/>
    </xf>
    <xf numFmtId="171" fontId="23" fillId="0" borderId="16" xfId="53" applyNumberFormat="1" applyFont="1" applyFill="1" applyBorder="1" applyAlignment="1" applyProtection="1">
      <alignment horizontal="center" vertical="center"/>
      <protection hidden="1"/>
    </xf>
    <xf numFmtId="49" fontId="25" fillId="0" borderId="16" xfId="53" applyNumberFormat="1" applyFont="1" applyFill="1" applyBorder="1" applyAlignment="1" applyProtection="1">
      <alignment horizontal="center" vertical="center"/>
      <protection hidden="1"/>
    </xf>
    <xf numFmtId="181" fontId="25" fillId="0" borderId="16" xfId="53" applyNumberFormat="1" applyFont="1" applyFill="1" applyBorder="1" applyAlignment="1" applyProtection="1">
      <alignment horizontal="center" vertical="center"/>
      <protection hidden="1"/>
    </xf>
    <xf numFmtId="171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49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0" borderId="16" xfId="53" applyNumberFormat="1" applyFont="1" applyFill="1" applyBorder="1" applyAlignment="1" applyProtection="1">
      <alignment horizontal="center" vertical="center"/>
      <protection hidden="1"/>
    </xf>
    <xf numFmtId="181" fontId="24" fillId="0" borderId="16" xfId="53" applyNumberFormat="1" applyFont="1" applyFill="1" applyBorder="1" applyAlignment="1" applyProtection="1">
      <alignment horizontal="center" vertical="center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53" applyNumberFormat="1" applyFont="1" applyFill="1" applyBorder="1" applyAlignment="1" applyProtection="1">
      <alignment vertical="center" wrapText="1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 locked="0"/>
    </xf>
    <xf numFmtId="171" fontId="24" fillId="0" borderId="16" xfId="53" applyNumberFormat="1" applyFont="1" applyFill="1" applyBorder="1" applyAlignment="1" applyProtection="1">
      <alignment horizontal="right" vertical="center"/>
      <protection hidden="1" locked="0"/>
    </xf>
    <xf numFmtId="0" fontId="23" fillId="36" borderId="16" xfId="53" applyNumberFormat="1" applyFont="1" applyFill="1" applyBorder="1" applyAlignment="1" applyProtection="1">
      <alignment vertical="center" wrapText="1"/>
      <protection hidden="1"/>
    </xf>
    <xf numFmtId="0" fontId="23" fillId="36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6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6" borderId="16" xfId="53" applyNumberFormat="1" applyFont="1" applyFill="1" applyBorder="1" applyAlignment="1" applyProtection="1">
      <alignment horizontal="center" vertical="center"/>
      <protection hidden="1"/>
    </xf>
    <xf numFmtId="181" fontId="23" fillId="36" borderId="16" xfId="53" applyNumberFormat="1" applyFont="1" applyFill="1" applyBorder="1" applyAlignment="1" applyProtection="1">
      <alignment horizontal="center" vertical="center"/>
      <protection hidden="1"/>
    </xf>
    <xf numFmtId="171" fontId="23" fillId="36" borderId="16" xfId="53" applyNumberFormat="1" applyFont="1" applyFill="1" applyBorder="1" applyAlignment="1" applyProtection="1">
      <alignment horizontal="center" vertical="center"/>
      <protection hidden="1"/>
    </xf>
    <xf numFmtId="171" fontId="23" fillId="36" borderId="16" xfId="53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Alignment="1">
      <alignment horizontal="center" vertical="center"/>
    </xf>
    <xf numFmtId="0" fontId="23" fillId="36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4" xfId="0" applyFont="1" applyBorder="1" applyAlignment="1">
      <alignment/>
    </xf>
    <xf numFmtId="49" fontId="23" fillId="36" borderId="16" xfId="53" applyNumberFormat="1" applyFont="1" applyFill="1" applyBorder="1" applyAlignment="1" applyProtection="1">
      <alignment horizontal="left" vertical="center"/>
      <protection hidden="1"/>
    </xf>
    <xf numFmtId="181" fontId="23" fillId="36" borderId="16" xfId="53" applyNumberFormat="1" applyFont="1" applyFill="1" applyBorder="1" applyAlignment="1" applyProtection="1">
      <alignment horizontal="left" vertical="center"/>
      <protection hidden="1"/>
    </xf>
    <xf numFmtId="171" fontId="23" fillId="36" borderId="16" xfId="53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>
      <alignment/>
    </xf>
    <xf numFmtId="18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right" vertical="center"/>
      <protection hidden="1"/>
    </xf>
    <xf numFmtId="185" fontId="25" fillId="0" borderId="16" xfId="53" applyNumberFormat="1" applyFont="1" applyFill="1" applyBorder="1" applyAlignment="1" applyProtection="1">
      <alignment horizontal="center" vertical="center"/>
      <protection hidden="1"/>
    </xf>
    <xf numFmtId="1" fontId="25" fillId="0" borderId="16" xfId="53" applyNumberFormat="1" applyFont="1" applyFill="1" applyBorder="1" applyAlignment="1" applyProtection="1">
      <alignment horizontal="center" vertical="center"/>
      <protection hidden="1"/>
    </xf>
    <xf numFmtId="1" fontId="24" fillId="0" borderId="16" xfId="53" applyNumberFormat="1" applyFont="1" applyFill="1" applyBorder="1" applyAlignment="1" applyProtection="1">
      <alignment horizontal="center" vertical="center"/>
      <protection hidden="1"/>
    </xf>
    <xf numFmtId="171" fontId="24" fillId="0" borderId="16" xfId="53" applyNumberFormat="1" applyFont="1" applyFill="1" applyBorder="1" applyAlignment="1" applyProtection="1">
      <alignment vertical="center"/>
      <protection hidden="1"/>
    </xf>
    <xf numFmtId="1" fontId="23" fillId="36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>
      <alignment/>
    </xf>
    <xf numFmtId="49" fontId="24" fillId="0" borderId="16" xfId="0" applyNumberFormat="1" applyFont="1" applyBorder="1" applyAlignment="1">
      <alignment horizontal="center" vertical="center"/>
    </xf>
    <xf numFmtId="171" fontId="23" fillId="0" borderId="16" xfId="53" applyNumberFormat="1" applyFont="1" applyFill="1" applyBorder="1" applyAlignment="1" applyProtection="1">
      <alignment horizontal="center" vertical="center"/>
      <protection hidden="1" locked="0"/>
    </xf>
    <xf numFmtId="0" fontId="23" fillId="37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37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7" borderId="16" xfId="53" applyNumberFormat="1" applyFont="1" applyFill="1" applyBorder="1" applyAlignment="1" applyProtection="1">
      <alignment horizontal="left" vertical="center"/>
      <protection hidden="1"/>
    </xf>
    <xf numFmtId="181" fontId="23" fillId="37" borderId="16" xfId="53" applyNumberFormat="1" applyFont="1" applyFill="1" applyBorder="1" applyAlignment="1" applyProtection="1">
      <alignment horizontal="left" vertical="center"/>
      <protection hidden="1"/>
    </xf>
    <xf numFmtId="171" fontId="23" fillId="37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>
      <alignment/>
    </xf>
    <xf numFmtId="0" fontId="23" fillId="37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7" borderId="16" xfId="53" applyNumberFormat="1" applyFont="1" applyFill="1" applyBorder="1" applyAlignment="1" applyProtection="1">
      <alignment horizontal="center" vertical="center"/>
      <protection hidden="1"/>
    </xf>
    <xf numFmtId="181" fontId="23" fillId="37" borderId="16" xfId="53" applyNumberFormat="1" applyFont="1" applyFill="1" applyBorder="1" applyAlignment="1" applyProtection="1">
      <alignment horizontal="center" vertical="center"/>
      <protection hidden="1"/>
    </xf>
    <xf numFmtId="171" fontId="23" fillId="37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" fontId="24" fillId="0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16" xfId="53" applyNumberFormat="1" applyFont="1" applyFill="1" applyBorder="1" applyAlignment="1" applyProtection="1">
      <alignment horizontal="left" vertical="top" wrapText="1"/>
      <protection hidden="1"/>
    </xf>
    <xf numFmtId="49" fontId="24" fillId="37" borderId="16" xfId="53" applyNumberFormat="1" applyFont="1" applyFill="1" applyBorder="1" applyAlignment="1" applyProtection="1">
      <alignment horizontal="center" vertical="center"/>
      <protection hidden="1"/>
    </xf>
    <xf numFmtId="4" fontId="23" fillId="37" borderId="16" xfId="53" applyNumberFormat="1" applyFont="1" applyFill="1" applyBorder="1" applyAlignment="1" applyProtection="1">
      <alignment horizontal="center" vertical="center"/>
      <protection hidden="1"/>
    </xf>
    <xf numFmtId="0" fontId="23" fillId="37" borderId="16" xfId="53" applyFont="1" applyFill="1" applyBorder="1" applyAlignment="1" applyProtection="1">
      <alignment horizontal="center" vertical="center"/>
      <protection hidden="1"/>
    </xf>
    <xf numFmtId="0" fontId="24" fillId="37" borderId="16" xfId="53" applyFont="1" applyFill="1" applyBorder="1" applyAlignment="1" applyProtection="1">
      <alignment horizontal="center" vertical="center"/>
      <protection hidden="1"/>
    </xf>
    <xf numFmtId="171" fontId="23" fillId="37" borderId="16" xfId="53" applyNumberFormat="1" applyFont="1" applyFill="1" applyBorder="1" applyAlignment="1" applyProtection="1">
      <alignment horizontal="center" vertical="center"/>
      <protection hidden="1" locked="0"/>
    </xf>
    <xf numFmtId="49" fontId="24" fillId="0" borderId="0" xfId="0" applyNumberFormat="1" applyFont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71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49" fontId="23" fillId="0" borderId="16" xfId="53" applyNumberFormat="1" applyFont="1" applyFill="1" applyBorder="1" applyAlignment="1" applyProtection="1">
      <alignment horizontal="left" vertical="center"/>
      <protection hidden="1"/>
    </xf>
    <xf numFmtId="181" fontId="23" fillId="0" borderId="16" xfId="53" applyNumberFormat="1" applyFont="1" applyFill="1" applyBorder="1" applyAlignment="1" applyProtection="1">
      <alignment horizontal="left" vertical="center"/>
      <protection hidden="1"/>
    </xf>
    <xf numFmtId="171" fontId="23" fillId="0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16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/>
      <protection/>
    </xf>
    <xf numFmtId="171" fontId="23" fillId="0" borderId="16" xfId="53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71" fontId="23" fillId="0" borderId="16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4" fontId="44" fillId="0" borderId="17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3" fillId="0" borderId="25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7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6" xfId="53" applyNumberFormat="1" applyFont="1" applyFill="1" applyBorder="1" applyAlignment="1" applyProtection="1">
      <alignment horizontal="center" vertical="center"/>
      <protection hidden="1"/>
    </xf>
    <xf numFmtId="181" fontId="27" fillId="0" borderId="16" xfId="53" applyNumberFormat="1" applyFont="1" applyFill="1" applyBorder="1" applyAlignment="1" applyProtection="1">
      <alignment horizontal="center" vertical="center"/>
      <protection hidden="1"/>
    </xf>
    <xf numFmtId="4" fontId="23" fillId="0" borderId="16" xfId="53" applyNumberFormat="1" applyFont="1" applyFill="1" applyBorder="1" applyAlignment="1">
      <alignment horizontal="center" vertical="center"/>
      <protection/>
    </xf>
    <xf numFmtId="4" fontId="20" fillId="0" borderId="0" xfId="0" applyNumberFormat="1" applyFont="1" applyAlignment="1">
      <alignment/>
    </xf>
    <xf numFmtId="4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49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47" fillId="26" borderId="16" xfId="53" applyNumberFormat="1" applyFont="1" applyFill="1" applyBorder="1" applyAlignment="1" applyProtection="1">
      <alignment horizontal="center" vertical="center"/>
      <protection hidden="1"/>
    </xf>
    <xf numFmtId="4" fontId="50" fillId="27" borderId="16" xfId="53" applyNumberFormat="1" applyFont="1" applyFill="1" applyBorder="1" applyAlignment="1" applyProtection="1">
      <alignment horizontal="center" vertical="center"/>
      <protection hidden="1"/>
    </xf>
    <xf numFmtId="4" fontId="50" fillId="33" borderId="16" xfId="53" applyNumberFormat="1" applyFont="1" applyFill="1" applyBorder="1" applyAlignment="1" applyProtection="1">
      <alignment horizontal="center" vertical="center"/>
      <protection hidden="1"/>
    </xf>
    <xf numFmtId="4" fontId="50" fillId="31" borderId="16" xfId="53" applyNumberFormat="1" applyFont="1" applyFill="1" applyBorder="1" applyAlignment="1" applyProtection="1">
      <alignment horizontal="center" vertical="center"/>
      <protection hidden="1"/>
    </xf>
    <xf numFmtId="4" fontId="50" fillId="0" borderId="16" xfId="53" applyNumberFormat="1" applyFont="1" applyFill="1" applyBorder="1" applyAlignment="1" applyProtection="1">
      <alignment horizontal="center" vertical="center"/>
      <protection hidden="1"/>
    </xf>
    <xf numFmtId="4" fontId="50" fillId="32" borderId="16" xfId="53" applyNumberFormat="1" applyFont="1" applyFill="1" applyBorder="1" applyAlignment="1" applyProtection="1">
      <alignment horizontal="center" vertical="center"/>
      <protection hidden="1"/>
    </xf>
    <xf numFmtId="4" fontId="1" fillId="0" borderId="0" xfId="53" applyNumberFormat="1" applyFont="1" applyFill="1" applyAlignment="1" applyProtection="1">
      <alignment horizontal="center" vertical="center"/>
      <protection hidden="1"/>
    </xf>
    <xf numFmtId="4" fontId="49" fillId="0" borderId="16" xfId="53" applyNumberFormat="1" applyFont="1" applyFill="1" applyBorder="1" applyAlignment="1" applyProtection="1">
      <alignment horizontal="center" vertical="center"/>
      <protection hidden="1" locked="0"/>
    </xf>
    <xf numFmtId="4" fontId="49" fillId="28" borderId="16" xfId="53" applyNumberFormat="1" applyFont="1" applyFill="1" applyBorder="1" applyAlignment="1" applyProtection="1">
      <alignment horizontal="center" vertical="center"/>
      <protection hidden="1"/>
    </xf>
    <xf numFmtId="4" fontId="47" fillId="29" borderId="16" xfId="53" applyNumberFormat="1" applyFont="1" applyFill="1" applyBorder="1" applyAlignment="1" applyProtection="1">
      <alignment horizontal="center" vertical="center"/>
      <protection hidden="1" locked="0"/>
    </xf>
    <xf numFmtId="4" fontId="1" fillId="0" borderId="0" xfId="53" applyNumberFormat="1" applyFont="1" applyFill="1" applyAlignment="1">
      <alignment horizontal="center" vertical="center"/>
      <protection/>
    </xf>
    <xf numFmtId="0" fontId="49" fillId="0" borderId="21" xfId="53" applyNumberFormat="1" applyFont="1" applyFill="1" applyBorder="1" applyAlignment="1" applyProtection="1">
      <alignment horizontal="left" vertical="center" wrapText="1"/>
      <protection hidden="1"/>
    </xf>
    <xf numFmtId="49" fontId="50" fillId="31" borderId="19" xfId="53" applyNumberFormat="1" applyFont="1" applyFill="1" applyBorder="1" applyAlignment="1" applyProtection="1">
      <alignment horizontal="center" vertical="center"/>
      <protection hidden="1"/>
    </xf>
    <xf numFmtId="181" fontId="50" fillId="31" borderId="19" xfId="53" applyNumberFormat="1" applyFont="1" applyFill="1" applyBorder="1" applyAlignment="1" applyProtection="1">
      <alignment horizontal="center" vertical="center"/>
      <protection hidden="1"/>
    </xf>
    <xf numFmtId="0" fontId="44" fillId="38" borderId="10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justify" vertical="center" wrapText="1"/>
    </xf>
    <xf numFmtId="4" fontId="44" fillId="38" borderId="16" xfId="0" applyNumberFormat="1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 wrapText="1"/>
    </xf>
    <xf numFmtId="0" fontId="44" fillId="39" borderId="12" xfId="0" applyFont="1" applyFill="1" applyBorder="1" applyAlignment="1">
      <alignment vertical="center" wrapText="1"/>
    </xf>
    <xf numFmtId="4" fontId="44" fillId="39" borderId="1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0" xfId="53" applyNumberFormat="1" applyFont="1" applyFill="1" applyBorder="1" applyAlignment="1" applyProtection="1">
      <alignment horizontal="left" vertical="top" wrapText="1"/>
      <protection hidden="1"/>
    </xf>
    <xf numFmtId="0" fontId="50" fillId="0" borderId="0" xfId="53" applyNumberFormat="1" applyFont="1" applyFill="1" applyBorder="1" applyAlignment="1" applyProtection="1">
      <alignment horizontal="left" vertical="top" wrapText="1"/>
      <protection hidden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0" fontId="22" fillId="0" borderId="0" xfId="53" applyNumberFormat="1" applyFont="1" applyFill="1" applyBorder="1" applyAlignment="1" applyProtection="1">
      <alignment horizontal="center" vertical="center"/>
      <protection hidden="1"/>
    </xf>
    <xf numFmtId="49" fontId="57" fillId="40" borderId="16" xfId="53" applyNumberFormat="1" applyFont="1" applyFill="1" applyBorder="1" applyAlignment="1" applyProtection="1">
      <alignment horizontal="center" vertical="center"/>
      <protection hidden="1"/>
    </xf>
    <xf numFmtId="181" fontId="57" fillId="40" borderId="16" xfId="53" applyNumberFormat="1" applyFont="1" applyFill="1" applyBorder="1" applyAlignment="1" applyProtection="1">
      <alignment horizontal="center" vertical="center"/>
      <protection hidden="1"/>
    </xf>
    <xf numFmtId="171" fontId="57" fillId="40" borderId="16" xfId="53" applyNumberFormat="1" applyFont="1" applyFill="1" applyBorder="1" applyAlignment="1" applyProtection="1">
      <alignment horizontal="center" vertical="center"/>
      <protection hidden="1"/>
    </xf>
    <xf numFmtId="171" fontId="57" fillId="40" borderId="16" xfId="53" applyNumberFormat="1" applyFont="1" applyFill="1" applyBorder="1" applyAlignment="1" applyProtection="1">
      <alignment horizontal="right" vertical="center"/>
      <protection hidden="1"/>
    </xf>
    <xf numFmtId="4" fontId="57" fillId="40" borderId="16" xfId="53" applyNumberFormat="1" applyFont="1" applyFill="1" applyBorder="1" applyAlignment="1" applyProtection="1">
      <alignment horizontal="center" vertical="center"/>
      <protection hidden="1"/>
    </xf>
    <xf numFmtId="0" fontId="23" fillId="37" borderId="16" xfId="53" applyFont="1" applyFill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>
      <alignment/>
    </xf>
    <xf numFmtId="4" fontId="25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7" fillId="0" borderId="16" xfId="53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36" borderId="0" xfId="0" applyFont="1" applyFill="1" applyAlignment="1">
      <alignment wrapText="1"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center" vertical="center"/>
    </xf>
    <xf numFmtId="49" fontId="25" fillId="31" borderId="16" xfId="53" applyNumberFormat="1" applyFont="1" applyFill="1" applyBorder="1" applyAlignment="1" applyProtection="1">
      <alignment horizontal="center" vertical="center"/>
      <protection hidden="1"/>
    </xf>
    <xf numFmtId="181" fontId="25" fillId="31" borderId="16" xfId="53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/>
    </xf>
    <xf numFmtId="49" fontId="47" fillId="26" borderId="16" xfId="53" applyNumberFormat="1" applyFont="1" applyFill="1" applyBorder="1" applyAlignment="1" applyProtection="1">
      <alignment vertical="center"/>
      <protection hidden="1"/>
    </xf>
    <xf numFmtId="181" fontId="47" fillId="26" borderId="16" xfId="53" applyNumberFormat="1" applyFont="1" applyFill="1" applyBorder="1" applyAlignment="1" applyProtection="1">
      <alignment vertical="center"/>
      <protection hidden="1"/>
    </xf>
    <xf numFmtId="171" fontId="47" fillId="26" borderId="16" xfId="53" applyNumberFormat="1" applyFont="1" applyFill="1" applyBorder="1" applyAlignment="1" applyProtection="1">
      <alignment vertical="center"/>
      <protection hidden="1"/>
    </xf>
    <xf numFmtId="0" fontId="47" fillId="26" borderId="16" xfId="53" applyNumberFormat="1" applyFont="1" applyFill="1" applyBorder="1" applyAlignment="1" applyProtection="1">
      <alignment vertical="center" wrapText="1"/>
      <protection hidden="1"/>
    </xf>
    <xf numFmtId="0" fontId="47" fillId="40" borderId="16" xfId="53" applyNumberFormat="1" applyFont="1" applyFill="1" applyBorder="1" applyAlignment="1" applyProtection="1">
      <alignment horizontal="left" vertical="center" wrapText="1"/>
      <protection hidden="1"/>
    </xf>
    <xf numFmtId="49" fontId="47" fillId="40" borderId="16" xfId="53" applyNumberFormat="1" applyFont="1" applyFill="1" applyBorder="1" applyAlignment="1" applyProtection="1">
      <alignment horizontal="center" vertical="center"/>
      <protection hidden="1"/>
    </xf>
    <xf numFmtId="181" fontId="47" fillId="40" borderId="16" xfId="53" applyNumberFormat="1" applyFont="1" applyFill="1" applyBorder="1" applyAlignment="1" applyProtection="1">
      <alignment horizontal="center" vertical="center"/>
      <protection hidden="1"/>
    </xf>
    <xf numFmtId="171" fontId="47" fillId="40" borderId="16" xfId="53" applyNumberFormat="1" applyFont="1" applyFill="1" applyBorder="1" applyAlignment="1" applyProtection="1">
      <alignment horizontal="center" vertical="center"/>
      <protection hidden="1"/>
    </xf>
    <xf numFmtId="171" fontId="47" fillId="40" borderId="16" xfId="53" applyNumberFormat="1" applyFont="1" applyFill="1" applyBorder="1" applyAlignment="1" applyProtection="1">
      <alignment horizontal="right" vertical="center"/>
      <protection hidden="1"/>
    </xf>
    <xf numFmtId="4" fontId="47" fillId="40" borderId="16" xfId="53" applyNumberFormat="1" applyFont="1" applyFill="1" applyBorder="1" applyAlignment="1" applyProtection="1">
      <alignment horizontal="center" vertical="center"/>
      <protection hidden="1"/>
    </xf>
    <xf numFmtId="49" fontId="24" fillId="0" borderId="12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vertical="center"/>
    </xf>
    <xf numFmtId="0" fontId="46" fillId="0" borderId="15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0" fontId="63" fillId="41" borderId="26" xfId="0" applyFont="1" applyFill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4" fontId="49" fillId="0" borderId="0" xfId="53" applyNumberFormat="1" applyFont="1" applyFill="1" applyAlignment="1">
      <alignment horizontal="center" vertical="center" wrapText="1"/>
      <protection/>
    </xf>
    <xf numFmtId="4" fontId="47" fillId="0" borderId="16" xfId="53" applyNumberFormat="1" applyFont="1" applyFill="1" applyBorder="1" applyAlignment="1">
      <alignment horizontal="center" vertical="center" wrapText="1"/>
      <protection/>
    </xf>
    <xf numFmtId="4" fontId="49" fillId="0" borderId="16" xfId="53" applyNumberFormat="1" applyFont="1" applyFill="1" applyBorder="1" applyAlignment="1">
      <alignment horizontal="center" vertical="center" wrapText="1"/>
      <protection/>
    </xf>
    <xf numFmtId="4" fontId="50" fillId="0" borderId="16" xfId="53" applyNumberFormat="1" applyFont="1" applyFill="1" applyBorder="1" applyAlignment="1">
      <alignment horizontal="center" vertical="center" wrapText="1"/>
      <protection/>
    </xf>
    <xf numFmtId="4" fontId="43" fillId="0" borderId="16" xfId="0" applyNumberFormat="1" applyFont="1" applyBorder="1" applyAlignment="1">
      <alignment horizontal="center" vertical="center"/>
    </xf>
    <xf numFmtId="171" fontId="49" fillId="0" borderId="16" xfId="53" applyNumberFormat="1" applyFont="1" applyFill="1" applyBorder="1" applyAlignment="1" applyProtection="1">
      <alignment horizontal="left" vertical="center"/>
      <protection hidden="1"/>
    </xf>
    <xf numFmtId="0" fontId="20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25" fillId="27" borderId="16" xfId="53" applyNumberFormat="1" applyFont="1" applyFill="1" applyBorder="1" applyAlignment="1" applyProtection="1">
      <alignment horizontal="left" vertical="center" wrapText="1"/>
      <protection hidden="1"/>
    </xf>
    <xf numFmtId="0" fontId="25" fillId="0" borderId="16" xfId="0" applyFont="1" applyBorder="1" applyAlignment="1">
      <alignment/>
    </xf>
    <xf numFmtId="171" fontId="27" fillId="0" borderId="16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4" fillId="4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9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48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2" fillId="0" borderId="19" xfId="53" applyNumberFormat="1" applyFont="1" applyFill="1" applyBorder="1" applyAlignment="1" applyProtection="1">
      <alignment horizontal="center" vertical="center"/>
      <protection hidden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0" fontId="22" fillId="0" borderId="19" xfId="53" applyNumberFormat="1" applyFont="1" applyFill="1" applyBorder="1" applyAlignment="1" applyProtection="1">
      <alignment vertical="center"/>
      <protection hidden="1"/>
    </xf>
    <xf numFmtId="0" fontId="22" fillId="0" borderId="20" xfId="53" applyNumberFormat="1" applyFont="1" applyFill="1" applyBorder="1" applyAlignment="1" applyProtection="1">
      <alignment vertical="center"/>
      <protection hidden="1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2" xfId="53" applyNumberFormat="1" applyFont="1" applyFill="1" applyBorder="1" applyAlignment="1" applyProtection="1">
      <alignment horizontal="center" vertical="center"/>
      <protection hidden="1"/>
    </xf>
    <xf numFmtId="0" fontId="26" fillId="0" borderId="19" xfId="53" applyNumberFormat="1" applyFont="1" applyFill="1" applyBorder="1" applyAlignment="1" applyProtection="1">
      <alignment horizontal="center" vertical="center"/>
      <protection hidden="1"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22" fillId="0" borderId="27" xfId="53" applyNumberFormat="1" applyFont="1" applyFill="1" applyBorder="1" applyAlignment="1" applyProtection="1">
      <alignment horizontal="center" vertical="center"/>
      <protection hidden="1"/>
    </xf>
    <xf numFmtId="0" fontId="22" fillId="0" borderId="28" xfId="53" applyNumberFormat="1" applyFont="1" applyFill="1" applyBorder="1" applyAlignment="1" applyProtection="1">
      <alignment horizontal="center" vertical="center"/>
      <protection hidden="1"/>
    </xf>
    <xf numFmtId="0" fontId="22" fillId="0" borderId="29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8"/>
  <sheetViews>
    <sheetView zoomScale="96" zoomScaleNormal="96" zoomScalePageLayoutView="0" workbookViewId="0" topLeftCell="A1">
      <selection activeCell="A3" sqref="A3:D3"/>
    </sheetView>
  </sheetViews>
  <sheetFormatPr defaultColWidth="9.125" defaultRowHeight="12.75"/>
  <cols>
    <col min="1" max="1" width="32.875" style="258" customWidth="1"/>
    <col min="2" max="2" width="44.125" style="1" customWidth="1"/>
    <col min="3" max="3" width="20.625" style="250" customWidth="1"/>
    <col min="4" max="4" width="14.00390625" style="251" bestFit="1" customWidth="1"/>
    <col min="5" max="16384" width="9.125" style="2" customWidth="1"/>
  </cols>
  <sheetData>
    <row r="1" spans="1:4" ht="15">
      <c r="A1" s="251"/>
      <c r="B1" s="3"/>
      <c r="C1" s="506" t="s">
        <v>20</v>
      </c>
      <c r="D1" s="507"/>
    </row>
    <row r="2" spans="1:4" ht="15">
      <c r="A2" s="251"/>
      <c r="B2" s="506" t="s">
        <v>0</v>
      </c>
      <c r="C2" s="506"/>
      <c r="D2" s="508"/>
    </row>
    <row r="3" spans="1:4" ht="15">
      <c r="A3" s="506" t="s">
        <v>480</v>
      </c>
      <c r="B3" s="506"/>
      <c r="C3" s="506"/>
      <c r="D3" s="508"/>
    </row>
    <row r="4" spans="1:3" ht="51" customHeight="1">
      <c r="A4" s="512" t="s">
        <v>436</v>
      </c>
      <c r="B4" s="512"/>
      <c r="C4" s="512"/>
    </row>
    <row r="5" spans="1:3" ht="12.75" customHeight="1" hidden="1">
      <c r="A5" s="4"/>
      <c r="B5" s="4"/>
      <c r="C5" s="5"/>
    </row>
    <row r="6" spans="1:4" ht="34.5" customHeight="1">
      <c r="A6" s="487" t="s">
        <v>1</v>
      </c>
      <c r="B6" s="488" t="s">
        <v>2</v>
      </c>
      <c r="C6" s="489">
        <v>2019</v>
      </c>
      <c r="D6" s="499" t="s">
        <v>472</v>
      </c>
    </row>
    <row r="7" spans="1:4" ht="25.5" customHeight="1">
      <c r="A7" s="442" t="s">
        <v>3</v>
      </c>
      <c r="B7" s="443" t="s">
        <v>372</v>
      </c>
      <c r="C7" s="444">
        <f>C8+C10+C12+C15+C18</f>
        <v>35485272.17</v>
      </c>
      <c r="D7" s="444">
        <f>D8+D10+D12+D15+D18</f>
        <v>477783.7</v>
      </c>
    </row>
    <row r="8" spans="1:4" ht="17.25" customHeight="1">
      <c r="A8" s="252" t="s">
        <v>4</v>
      </c>
      <c r="B8" s="185" t="s">
        <v>371</v>
      </c>
      <c r="C8" s="243">
        <f>C9</f>
        <v>4515000</v>
      </c>
      <c r="D8" s="243">
        <f>D9</f>
        <v>0</v>
      </c>
    </row>
    <row r="9" spans="1:4" s="6" customFormat="1" ht="18.75" customHeight="1">
      <c r="A9" s="253" t="s">
        <v>5</v>
      </c>
      <c r="B9" s="186" t="s">
        <v>6</v>
      </c>
      <c r="C9" s="244">
        <v>4515000</v>
      </c>
      <c r="D9" s="244">
        <v>0</v>
      </c>
    </row>
    <row r="10" spans="1:4" s="6" customFormat="1" ht="44.25" customHeight="1">
      <c r="A10" s="252" t="s">
        <v>252</v>
      </c>
      <c r="B10" s="185" t="s">
        <v>373</v>
      </c>
      <c r="C10" s="243">
        <f>C11</f>
        <v>1653000</v>
      </c>
      <c r="D10" s="243">
        <f>D11</f>
        <v>0</v>
      </c>
    </row>
    <row r="11" spans="1:4" s="6" customFormat="1" ht="41.25" customHeight="1">
      <c r="A11" s="253" t="s">
        <v>253</v>
      </c>
      <c r="B11" s="186" t="s">
        <v>223</v>
      </c>
      <c r="C11" s="244">
        <v>1653000</v>
      </c>
      <c r="D11" s="500"/>
    </row>
    <row r="12" spans="1:4" ht="16.5" customHeight="1">
      <c r="A12" s="252" t="s">
        <v>7</v>
      </c>
      <c r="B12" s="187" t="s">
        <v>374</v>
      </c>
      <c r="C12" s="243">
        <f>C13+C14</f>
        <v>28983272.169999998</v>
      </c>
      <c r="D12" s="243">
        <f>D13+D14</f>
        <v>477783.7</v>
      </c>
    </row>
    <row r="13" spans="1:4" s="6" customFormat="1" ht="15.75" customHeight="1">
      <c r="A13" s="253" t="s">
        <v>8</v>
      </c>
      <c r="B13" s="188" t="s">
        <v>9</v>
      </c>
      <c r="C13" s="244">
        <v>3995488.47</v>
      </c>
      <c r="D13" s="497"/>
    </row>
    <row r="14" spans="1:4" s="6" customFormat="1" ht="17.25" customHeight="1">
      <c r="A14" s="253" t="s">
        <v>10</v>
      </c>
      <c r="B14" s="188" t="s">
        <v>11</v>
      </c>
      <c r="C14" s="244">
        <v>24987783.7</v>
      </c>
      <c r="D14" s="497">
        <v>477783.7</v>
      </c>
    </row>
    <row r="15" spans="1:4" s="9" customFormat="1" ht="15" customHeight="1">
      <c r="A15" s="252" t="s">
        <v>12</v>
      </c>
      <c r="B15" s="187" t="s">
        <v>375</v>
      </c>
      <c r="C15" s="245">
        <f>C16</f>
        <v>10000</v>
      </c>
      <c r="D15" s="245">
        <f>D16</f>
        <v>0</v>
      </c>
    </row>
    <row r="16" spans="1:12" s="6" customFormat="1" ht="84.75" customHeight="1">
      <c r="A16" s="253" t="s">
        <v>13</v>
      </c>
      <c r="B16" s="188" t="s">
        <v>14</v>
      </c>
      <c r="C16" s="244">
        <v>10000</v>
      </c>
      <c r="D16" s="500"/>
      <c r="E16" s="10"/>
      <c r="F16" s="10"/>
      <c r="G16" s="10"/>
      <c r="H16" s="10"/>
      <c r="I16" s="10"/>
      <c r="J16" s="10"/>
      <c r="K16" s="10"/>
      <c r="L16" s="10"/>
    </row>
    <row r="17" spans="1:12" s="7" customFormat="1" ht="66" hidden="1">
      <c r="A17" s="254" t="s">
        <v>15</v>
      </c>
      <c r="B17" s="189" t="s">
        <v>16</v>
      </c>
      <c r="C17" s="244"/>
      <c r="D17" s="501"/>
      <c r="E17" s="11"/>
      <c r="F17" s="11"/>
      <c r="G17" s="11"/>
      <c r="H17" s="11"/>
      <c r="I17" s="11"/>
      <c r="J17" s="11"/>
      <c r="K17" s="11"/>
      <c r="L17" s="11"/>
    </row>
    <row r="18" spans="1:4" s="9" customFormat="1" ht="48" customHeight="1">
      <c r="A18" s="252" t="s">
        <v>369</v>
      </c>
      <c r="B18" s="490" t="s">
        <v>370</v>
      </c>
      <c r="C18" s="245">
        <f>C19</f>
        <v>324000</v>
      </c>
      <c r="D18" s="245">
        <f>D19</f>
        <v>0</v>
      </c>
    </row>
    <row r="19" spans="1:12" s="6" customFormat="1" ht="74.25" customHeight="1">
      <c r="A19" s="253" t="s">
        <v>377</v>
      </c>
      <c r="B19" s="445" t="s">
        <v>378</v>
      </c>
      <c r="C19" s="244">
        <v>324000</v>
      </c>
      <c r="D19" s="500"/>
      <c r="E19" s="10"/>
      <c r="F19" s="10"/>
      <c r="G19" s="10"/>
      <c r="H19" s="10"/>
      <c r="I19" s="10"/>
      <c r="J19" s="10"/>
      <c r="K19" s="10"/>
      <c r="L19" s="10"/>
    </row>
    <row r="20" spans="1:12" s="6" customFormat="1" ht="24" customHeight="1">
      <c r="A20" s="439" t="s">
        <v>17</v>
      </c>
      <c r="B20" s="440" t="s">
        <v>376</v>
      </c>
      <c r="C20" s="441">
        <f>C29+C32+C21+C23</f>
        <v>12138239.22</v>
      </c>
      <c r="D20" s="441">
        <f>D29+D32+D21+D23</f>
        <v>914700</v>
      </c>
      <c r="E20" s="10"/>
      <c r="F20" s="10"/>
      <c r="G20" s="10"/>
      <c r="H20" s="10"/>
      <c r="I20" s="10"/>
      <c r="J20" s="10"/>
      <c r="K20" s="10"/>
      <c r="L20" s="10"/>
    </row>
    <row r="21" spans="1:12" s="9" customFormat="1" ht="35.25" customHeight="1">
      <c r="A21" s="319" t="s">
        <v>454</v>
      </c>
      <c r="B21" s="316" t="s">
        <v>318</v>
      </c>
      <c r="C21" s="317">
        <f>C22</f>
        <v>7655000</v>
      </c>
      <c r="D21" s="317">
        <f>D22</f>
        <v>0</v>
      </c>
      <c r="E21" s="318"/>
      <c r="F21" s="318"/>
      <c r="G21" s="318"/>
      <c r="H21" s="318"/>
      <c r="I21" s="318"/>
      <c r="J21" s="318"/>
      <c r="K21" s="318"/>
      <c r="L21" s="318"/>
    </row>
    <row r="22" spans="1:12" s="6" customFormat="1" ht="45.75" customHeight="1">
      <c r="A22" s="254" t="s">
        <v>455</v>
      </c>
      <c r="B22" s="189" t="s">
        <v>317</v>
      </c>
      <c r="C22" s="246">
        <v>7655000</v>
      </c>
      <c r="D22" s="500"/>
      <c r="E22" s="10"/>
      <c r="F22" s="10"/>
      <c r="G22" s="10"/>
      <c r="H22" s="10"/>
      <c r="I22" s="10"/>
      <c r="J22" s="10"/>
      <c r="K22" s="10"/>
      <c r="L22" s="10"/>
    </row>
    <row r="23" spans="1:12" s="6" customFormat="1" ht="45.75" customHeight="1">
      <c r="A23" s="319" t="s">
        <v>456</v>
      </c>
      <c r="B23" s="316" t="s">
        <v>344</v>
      </c>
      <c r="C23" s="317">
        <f>C28+C25+C26+C24+C27</f>
        <v>2826657</v>
      </c>
      <c r="D23" s="317">
        <f>D24+D25+D26+D27+D28</f>
        <v>914700</v>
      </c>
      <c r="E23" s="10"/>
      <c r="F23" s="10"/>
      <c r="G23" s="10"/>
      <c r="H23" s="10"/>
      <c r="I23" s="10"/>
      <c r="J23" s="10"/>
      <c r="K23" s="10"/>
      <c r="L23" s="10"/>
    </row>
    <row r="24" spans="1:12" s="6" customFormat="1" ht="84" customHeight="1">
      <c r="A24" s="253" t="s">
        <v>457</v>
      </c>
      <c r="B24" s="189" t="s">
        <v>357</v>
      </c>
      <c r="C24" s="246">
        <v>0</v>
      </c>
      <c r="D24" s="500"/>
      <c r="E24" s="10"/>
      <c r="F24" s="10"/>
      <c r="G24" s="10"/>
      <c r="H24" s="10"/>
      <c r="I24" s="10"/>
      <c r="J24" s="10"/>
      <c r="K24" s="10"/>
      <c r="L24" s="10"/>
    </row>
    <row r="25" spans="1:12" s="6" customFormat="1" ht="45.75" customHeight="1">
      <c r="A25" s="253" t="s">
        <v>458</v>
      </c>
      <c r="B25" s="189" t="s">
        <v>345</v>
      </c>
      <c r="C25" s="246">
        <v>0</v>
      </c>
      <c r="D25" s="500"/>
      <c r="E25" s="10"/>
      <c r="F25" s="10"/>
      <c r="G25" s="10"/>
      <c r="H25" s="10"/>
      <c r="I25" s="10"/>
      <c r="J25" s="10"/>
      <c r="K25" s="10"/>
      <c r="L25" s="10"/>
    </row>
    <row r="26" spans="1:12" s="6" customFormat="1" ht="65.25" customHeight="1">
      <c r="A26" s="253" t="s">
        <v>459</v>
      </c>
      <c r="B26" s="189" t="s">
        <v>354</v>
      </c>
      <c r="C26" s="246">
        <v>0</v>
      </c>
      <c r="D26" s="500"/>
      <c r="E26" s="10"/>
      <c r="F26" s="10"/>
      <c r="G26" s="10"/>
      <c r="H26" s="10"/>
      <c r="I26" s="10"/>
      <c r="J26" s="10"/>
      <c r="K26" s="10"/>
      <c r="L26" s="10"/>
    </row>
    <row r="27" spans="1:12" s="6" customFormat="1" ht="65.25" customHeight="1">
      <c r="A27" s="253" t="s">
        <v>476</v>
      </c>
      <c r="B27" s="445" t="s">
        <v>475</v>
      </c>
      <c r="C27" s="246">
        <v>914700</v>
      </c>
      <c r="D27" s="497">
        <v>914700</v>
      </c>
      <c r="E27" s="10"/>
      <c r="F27" s="10"/>
      <c r="G27" s="10"/>
      <c r="H27" s="10"/>
      <c r="I27" s="10"/>
      <c r="J27" s="10"/>
      <c r="K27" s="10"/>
      <c r="L27" s="10"/>
    </row>
    <row r="28" spans="1:12" s="6" customFormat="1" ht="45.75" customHeight="1">
      <c r="A28" s="253" t="s">
        <v>477</v>
      </c>
      <c r="B28" s="189" t="s">
        <v>478</v>
      </c>
      <c r="C28" s="246">
        <v>1911957</v>
      </c>
      <c r="D28" s="500"/>
      <c r="E28" s="10"/>
      <c r="F28" s="10"/>
      <c r="G28" s="10"/>
      <c r="H28" s="10"/>
      <c r="I28" s="10"/>
      <c r="J28" s="10"/>
      <c r="K28" s="10"/>
      <c r="L28" s="10"/>
    </row>
    <row r="29" spans="1:12" s="8" customFormat="1" ht="27.75" customHeight="1">
      <c r="A29" s="319" t="s">
        <v>460</v>
      </c>
      <c r="B29" s="320" t="s">
        <v>83</v>
      </c>
      <c r="C29" s="321">
        <f>C30+C31</f>
        <v>1443046.22</v>
      </c>
      <c r="D29" s="321">
        <f>D30+D31</f>
        <v>0</v>
      </c>
      <c r="E29" s="13"/>
      <c r="F29" s="13"/>
      <c r="G29" s="13"/>
      <c r="H29" s="13"/>
      <c r="I29" s="13"/>
      <c r="J29" s="13"/>
      <c r="K29" s="13"/>
      <c r="L29" s="13"/>
    </row>
    <row r="30" spans="1:12" s="8" customFormat="1" ht="74.25" customHeight="1">
      <c r="A30" s="253" t="s">
        <v>461</v>
      </c>
      <c r="B30" s="188" t="s">
        <v>332</v>
      </c>
      <c r="C30" s="246">
        <v>1443046.22</v>
      </c>
      <c r="D30" s="502"/>
      <c r="E30" s="184"/>
      <c r="F30" s="13"/>
      <c r="G30" s="13"/>
      <c r="H30" s="13"/>
      <c r="I30" s="13"/>
      <c r="J30" s="13"/>
      <c r="K30" s="13"/>
      <c r="L30" s="13"/>
    </row>
    <row r="31" spans="1:12" s="8" customFormat="1" ht="30.75" customHeight="1">
      <c r="A31" s="253" t="s">
        <v>462</v>
      </c>
      <c r="B31" s="188" t="s">
        <v>346</v>
      </c>
      <c r="C31" s="246">
        <v>0</v>
      </c>
      <c r="D31" s="502"/>
      <c r="E31" s="184"/>
      <c r="F31" s="13"/>
      <c r="G31" s="13"/>
      <c r="H31" s="13"/>
      <c r="I31" s="13"/>
      <c r="J31" s="13"/>
      <c r="K31" s="13"/>
      <c r="L31" s="13"/>
    </row>
    <row r="32" spans="1:12" s="8" customFormat="1" ht="50.25" customHeight="1">
      <c r="A32" s="319" t="s">
        <v>463</v>
      </c>
      <c r="B32" s="320" t="s">
        <v>163</v>
      </c>
      <c r="C32" s="321">
        <f>C33</f>
        <v>213536</v>
      </c>
      <c r="D32" s="321">
        <f>D33</f>
        <v>0</v>
      </c>
      <c r="E32" s="13"/>
      <c r="F32" s="13"/>
      <c r="G32" s="13"/>
      <c r="H32" s="13"/>
      <c r="I32" s="13"/>
      <c r="J32" s="13"/>
      <c r="K32" s="13"/>
      <c r="L32" s="13"/>
    </row>
    <row r="33" spans="1:12" s="6" customFormat="1" ht="65.25" customHeight="1">
      <c r="A33" s="417" t="s">
        <v>464</v>
      </c>
      <c r="B33" s="413" t="s">
        <v>18</v>
      </c>
      <c r="C33" s="246">
        <v>213536</v>
      </c>
      <c r="D33" s="500"/>
      <c r="E33" s="10"/>
      <c r="F33" s="10"/>
      <c r="G33" s="10"/>
      <c r="H33" s="10"/>
      <c r="I33" s="10"/>
      <c r="J33" s="10"/>
      <c r="K33" s="10"/>
      <c r="L33" s="10"/>
    </row>
    <row r="34" spans="1:12" s="8" customFormat="1" ht="15">
      <c r="A34" s="511" t="s">
        <v>19</v>
      </c>
      <c r="B34" s="511"/>
      <c r="C34" s="242">
        <f>C7+C20</f>
        <v>47623511.39</v>
      </c>
      <c r="D34" s="242">
        <f>D7+D20</f>
        <v>1392483.7</v>
      </c>
      <c r="E34" s="13"/>
      <c r="F34" s="13"/>
      <c r="G34" s="13"/>
      <c r="H34" s="13"/>
      <c r="I34" s="13"/>
      <c r="J34" s="13"/>
      <c r="K34" s="13"/>
      <c r="L34" s="13"/>
    </row>
    <row r="35" spans="1:4" s="12" customFormat="1" ht="15">
      <c r="A35" s="509"/>
      <c r="B35" s="509"/>
      <c r="C35" s="509"/>
      <c r="D35" s="467"/>
    </row>
    <row r="36" spans="1:4" s="12" customFormat="1" ht="15">
      <c r="A36" s="255"/>
      <c r="B36" s="175"/>
      <c r="C36" s="247"/>
      <c r="D36" s="467"/>
    </row>
    <row r="37" spans="1:4" s="12" customFormat="1" ht="15">
      <c r="A37" s="509"/>
      <c r="B37" s="509"/>
      <c r="C37" s="510"/>
      <c r="D37" s="467"/>
    </row>
    <row r="38" spans="1:4" s="12" customFormat="1" ht="15">
      <c r="A38" s="255"/>
      <c r="B38" s="175"/>
      <c r="C38" s="247"/>
      <c r="D38" s="467"/>
    </row>
    <row r="39" spans="1:4" s="12" customFormat="1" ht="15">
      <c r="A39" s="255"/>
      <c r="B39" s="175"/>
      <c r="C39" s="247"/>
      <c r="D39" s="467"/>
    </row>
    <row r="40" spans="1:4" s="12" customFormat="1" ht="15">
      <c r="A40" s="255"/>
      <c r="B40" s="175"/>
      <c r="C40" s="247"/>
      <c r="D40" s="467"/>
    </row>
    <row r="41" spans="1:4" s="12" customFormat="1" ht="15">
      <c r="A41" s="255"/>
      <c r="B41" s="175"/>
      <c r="C41" s="247"/>
      <c r="D41" s="467"/>
    </row>
    <row r="42" spans="1:4" s="12" customFormat="1" ht="15">
      <c r="A42" s="255"/>
      <c r="B42" s="175"/>
      <c r="C42" s="247"/>
      <c r="D42" s="467"/>
    </row>
    <row r="43" spans="1:4" s="12" customFormat="1" ht="15">
      <c r="A43" s="255"/>
      <c r="B43" s="175"/>
      <c r="C43" s="247"/>
      <c r="D43" s="467"/>
    </row>
    <row r="44" spans="1:4" s="12" customFormat="1" ht="15">
      <c r="A44" s="255"/>
      <c r="B44" s="175"/>
      <c r="C44" s="247"/>
      <c r="D44" s="467"/>
    </row>
    <row r="45" spans="1:4" s="12" customFormat="1" ht="15">
      <c r="A45" s="255"/>
      <c r="B45" s="175"/>
      <c r="C45" s="247"/>
      <c r="D45" s="467"/>
    </row>
    <row r="46" spans="1:4" s="12" customFormat="1" ht="15">
      <c r="A46" s="255"/>
      <c r="B46" s="175"/>
      <c r="C46" s="247"/>
      <c r="D46" s="467"/>
    </row>
    <row r="47" spans="1:4" s="12" customFormat="1" ht="15">
      <c r="A47" s="255"/>
      <c r="B47" s="175"/>
      <c r="C47" s="247"/>
      <c r="D47" s="467"/>
    </row>
    <row r="48" spans="1:4" s="12" customFormat="1" ht="15">
      <c r="A48" s="255"/>
      <c r="B48" s="175"/>
      <c r="C48" s="247"/>
      <c r="D48" s="467"/>
    </row>
    <row r="49" spans="1:4" s="12" customFormat="1" ht="15">
      <c r="A49" s="255"/>
      <c r="B49" s="175"/>
      <c r="C49" s="247"/>
      <c r="D49" s="467"/>
    </row>
    <row r="50" spans="1:4" s="12" customFormat="1" ht="15">
      <c r="A50" s="255"/>
      <c r="B50" s="175"/>
      <c r="C50" s="247"/>
      <c r="D50" s="467"/>
    </row>
    <row r="51" spans="1:4" s="12" customFormat="1" ht="15">
      <c r="A51" s="255"/>
      <c r="B51" s="175"/>
      <c r="C51" s="247"/>
      <c r="D51" s="467"/>
    </row>
    <row r="52" spans="1:4" s="12" customFormat="1" ht="15">
      <c r="A52" s="255"/>
      <c r="B52" s="175"/>
      <c r="C52" s="247"/>
      <c r="D52" s="467"/>
    </row>
    <row r="53" spans="1:4" s="12" customFormat="1" ht="15">
      <c r="A53" s="255"/>
      <c r="B53" s="175"/>
      <c r="C53" s="247"/>
      <c r="D53" s="467"/>
    </row>
    <row r="54" spans="1:4" s="12" customFormat="1" ht="15">
      <c r="A54" s="255"/>
      <c r="B54" s="175"/>
      <c r="C54" s="247"/>
      <c r="D54" s="467"/>
    </row>
    <row r="55" spans="1:4" s="12" customFormat="1" ht="15">
      <c r="A55" s="255"/>
      <c r="B55" s="175"/>
      <c r="C55" s="247"/>
      <c r="D55" s="467"/>
    </row>
    <row r="56" spans="1:4" s="12" customFormat="1" ht="15">
      <c r="A56" s="255"/>
      <c r="B56" s="175"/>
      <c r="C56" s="247"/>
      <c r="D56" s="467"/>
    </row>
    <row r="57" spans="1:4" s="12" customFormat="1" ht="15">
      <c r="A57" s="255"/>
      <c r="B57" s="175"/>
      <c r="C57" s="247"/>
      <c r="D57" s="467"/>
    </row>
    <row r="58" spans="1:4" s="12" customFormat="1" ht="15">
      <c r="A58" s="255"/>
      <c r="B58" s="175"/>
      <c r="C58" s="247"/>
      <c r="D58" s="467"/>
    </row>
    <row r="59" spans="1:4" s="12" customFormat="1" ht="15">
      <c r="A59" s="255"/>
      <c r="B59" s="175"/>
      <c r="C59" s="247"/>
      <c r="D59" s="467"/>
    </row>
    <row r="60" spans="1:4" s="12" customFormat="1" ht="15">
      <c r="A60" s="255"/>
      <c r="B60" s="175"/>
      <c r="C60" s="247"/>
      <c r="D60" s="467"/>
    </row>
    <row r="61" spans="1:4" s="12" customFormat="1" ht="15">
      <c r="A61" s="255"/>
      <c r="B61" s="175"/>
      <c r="C61" s="247"/>
      <c r="D61" s="467"/>
    </row>
    <row r="62" spans="1:4" s="12" customFormat="1" ht="15">
      <c r="A62" s="255"/>
      <c r="B62" s="175"/>
      <c r="C62" s="247"/>
      <c r="D62" s="467"/>
    </row>
    <row r="63" spans="1:4" s="12" customFormat="1" ht="15">
      <c r="A63" s="255"/>
      <c r="B63" s="175"/>
      <c r="C63" s="247"/>
      <c r="D63" s="467"/>
    </row>
    <row r="64" spans="1:4" s="12" customFormat="1" ht="15">
      <c r="A64" s="255"/>
      <c r="B64" s="175"/>
      <c r="C64" s="247"/>
      <c r="D64" s="467"/>
    </row>
    <row r="65" spans="1:4" s="12" customFormat="1" ht="15">
      <c r="A65" s="255"/>
      <c r="B65" s="175"/>
      <c r="C65" s="247"/>
      <c r="D65" s="467"/>
    </row>
    <row r="66" spans="1:4" s="12" customFormat="1" ht="15">
      <c r="A66" s="255"/>
      <c r="B66" s="175"/>
      <c r="C66" s="247"/>
      <c r="D66" s="467"/>
    </row>
    <row r="67" spans="1:4" s="12" customFormat="1" ht="15">
      <c r="A67" s="255"/>
      <c r="B67" s="175"/>
      <c r="C67" s="247"/>
      <c r="D67" s="467"/>
    </row>
    <row r="68" spans="1:4" s="12" customFormat="1" ht="15">
      <c r="A68" s="255"/>
      <c r="B68" s="175"/>
      <c r="C68" s="247"/>
      <c r="D68" s="467"/>
    </row>
    <row r="69" spans="1:4" s="12" customFormat="1" ht="15">
      <c r="A69" s="255"/>
      <c r="B69" s="175"/>
      <c r="C69" s="247"/>
      <c r="D69" s="467"/>
    </row>
    <row r="70" spans="1:4" s="12" customFormat="1" ht="15">
      <c r="A70" s="255"/>
      <c r="B70" s="175"/>
      <c r="C70" s="247"/>
      <c r="D70" s="467"/>
    </row>
    <row r="71" spans="1:4" s="12" customFormat="1" ht="15">
      <c r="A71" s="255"/>
      <c r="B71" s="175"/>
      <c r="C71" s="247"/>
      <c r="D71" s="467"/>
    </row>
    <row r="72" spans="1:4" s="12" customFormat="1" ht="15">
      <c r="A72" s="255"/>
      <c r="B72" s="175"/>
      <c r="C72" s="247"/>
      <c r="D72" s="467"/>
    </row>
    <row r="73" spans="1:4" s="12" customFormat="1" ht="15">
      <c r="A73" s="255"/>
      <c r="B73" s="175"/>
      <c r="C73" s="247"/>
      <c r="D73" s="467"/>
    </row>
    <row r="74" spans="1:4" s="12" customFormat="1" ht="15">
      <c r="A74" s="255"/>
      <c r="B74" s="175"/>
      <c r="C74" s="247"/>
      <c r="D74" s="467"/>
    </row>
    <row r="75" spans="1:4" s="12" customFormat="1" ht="15">
      <c r="A75" s="255"/>
      <c r="B75" s="175"/>
      <c r="C75" s="247"/>
      <c r="D75" s="467"/>
    </row>
    <row r="76" spans="1:4" s="12" customFormat="1" ht="15">
      <c r="A76" s="255"/>
      <c r="B76" s="175"/>
      <c r="C76" s="247"/>
      <c r="D76" s="467"/>
    </row>
    <row r="77" spans="1:4" s="12" customFormat="1" ht="15">
      <c r="A77" s="255"/>
      <c r="B77" s="175"/>
      <c r="C77" s="247"/>
      <c r="D77" s="467"/>
    </row>
    <row r="78" spans="1:4" s="12" customFormat="1" ht="15">
      <c r="A78" s="255"/>
      <c r="B78" s="175"/>
      <c r="C78" s="247"/>
      <c r="D78" s="467"/>
    </row>
    <row r="79" spans="1:4" s="12" customFormat="1" ht="15">
      <c r="A79" s="255"/>
      <c r="B79" s="175"/>
      <c r="C79" s="247"/>
      <c r="D79" s="467"/>
    </row>
    <row r="80" spans="1:4" s="12" customFormat="1" ht="15">
      <c r="A80" s="255"/>
      <c r="B80" s="175"/>
      <c r="C80" s="247"/>
      <c r="D80" s="467"/>
    </row>
    <row r="81" spans="1:4" s="12" customFormat="1" ht="15">
      <c r="A81" s="255"/>
      <c r="B81" s="175"/>
      <c r="C81" s="247"/>
      <c r="D81" s="467"/>
    </row>
    <row r="82" spans="1:4" s="12" customFormat="1" ht="15">
      <c r="A82" s="255"/>
      <c r="B82" s="175"/>
      <c r="C82" s="247"/>
      <c r="D82" s="467"/>
    </row>
    <row r="83" spans="1:4" s="12" customFormat="1" ht="15">
      <c r="A83" s="255"/>
      <c r="B83" s="175"/>
      <c r="C83" s="247"/>
      <c r="D83" s="467"/>
    </row>
    <row r="84" spans="1:4" s="12" customFormat="1" ht="15">
      <c r="A84" s="255"/>
      <c r="B84" s="175"/>
      <c r="C84" s="247"/>
      <c r="D84" s="467"/>
    </row>
    <row r="85" spans="1:4" s="12" customFormat="1" ht="15">
      <c r="A85" s="255"/>
      <c r="B85" s="175"/>
      <c r="C85" s="247"/>
      <c r="D85" s="467"/>
    </row>
    <row r="86" spans="1:4" s="12" customFormat="1" ht="15">
      <c r="A86" s="255"/>
      <c r="B86" s="175"/>
      <c r="C86" s="247"/>
      <c r="D86" s="467"/>
    </row>
    <row r="87" spans="1:4" s="12" customFormat="1" ht="15">
      <c r="A87" s="255"/>
      <c r="B87" s="175"/>
      <c r="C87" s="247"/>
      <c r="D87" s="467"/>
    </row>
    <row r="88" spans="1:4" s="12" customFormat="1" ht="15">
      <c r="A88" s="255"/>
      <c r="B88" s="175"/>
      <c r="C88" s="247"/>
      <c r="D88" s="467"/>
    </row>
    <row r="89" spans="1:4" s="12" customFormat="1" ht="15">
      <c r="A89" s="255"/>
      <c r="B89" s="175"/>
      <c r="C89" s="247"/>
      <c r="D89" s="467"/>
    </row>
    <row r="90" spans="1:4" s="12" customFormat="1" ht="15">
      <c r="A90" s="255"/>
      <c r="B90" s="175"/>
      <c r="C90" s="247"/>
      <c r="D90" s="467"/>
    </row>
    <row r="91" spans="1:4" s="12" customFormat="1" ht="15">
      <c r="A91" s="255"/>
      <c r="B91" s="175"/>
      <c r="C91" s="247"/>
      <c r="D91" s="467"/>
    </row>
    <row r="92" spans="1:4" s="12" customFormat="1" ht="15">
      <c r="A92" s="255"/>
      <c r="B92" s="175"/>
      <c r="C92" s="247"/>
      <c r="D92" s="467"/>
    </row>
    <row r="93" spans="1:4" s="12" customFormat="1" ht="15">
      <c r="A93" s="255"/>
      <c r="B93" s="175"/>
      <c r="C93" s="247"/>
      <c r="D93" s="467"/>
    </row>
    <row r="94" spans="1:4" s="12" customFormat="1" ht="15">
      <c r="A94" s="255"/>
      <c r="B94" s="175"/>
      <c r="C94" s="247"/>
      <c r="D94" s="467"/>
    </row>
    <row r="95" spans="1:4" s="12" customFormat="1" ht="15">
      <c r="A95" s="255"/>
      <c r="B95" s="175"/>
      <c r="C95" s="247"/>
      <c r="D95" s="467"/>
    </row>
    <row r="96" spans="1:4" s="12" customFormat="1" ht="15">
      <c r="A96" s="255"/>
      <c r="B96" s="175"/>
      <c r="C96" s="247"/>
      <c r="D96" s="467"/>
    </row>
    <row r="97" spans="1:4" s="12" customFormat="1" ht="15">
      <c r="A97" s="255"/>
      <c r="B97" s="175"/>
      <c r="C97" s="247"/>
      <c r="D97" s="467"/>
    </row>
    <row r="98" spans="1:4" s="12" customFormat="1" ht="15">
      <c r="A98" s="255"/>
      <c r="B98" s="175"/>
      <c r="C98" s="247"/>
      <c r="D98" s="467"/>
    </row>
    <row r="99" spans="1:4" s="12" customFormat="1" ht="15">
      <c r="A99" s="255"/>
      <c r="B99" s="175"/>
      <c r="C99" s="247"/>
      <c r="D99" s="467"/>
    </row>
    <row r="100" spans="1:4" s="12" customFormat="1" ht="15">
      <c r="A100" s="255"/>
      <c r="B100" s="175"/>
      <c r="C100" s="247"/>
      <c r="D100" s="467"/>
    </row>
    <row r="101" spans="1:4" s="12" customFormat="1" ht="15">
      <c r="A101" s="255"/>
      <c r="B101" s="175"/>
      <c r="C101" s="247"/>
      <c r="D101" s="467"/>
    </row>
    <row r="102" spans="1:4" s="12" customFormat="1" ht="15">
      <c r="A102" s="255"/>
      <c r="B102" s="175"/>
      <c r="C102" s="247"/>
      <c r="D102" s="467"/>
    </row>
    <row r="103" spans="1:4" s="12" customFormat="1" ht="15">
      <c r="A103" s="255"/>
      <c r="B103" s="175"/>
      <c r="C103" s="247"/>
      <c r="D103" s="467"/>
    </row>
    <row r="104" spans="1:4" s="12" customFormat="1" ht="15">
      <c r="A104" s="255"/>
      <c r="B104" s="175"/>
      <c r="C104" s="247"/>
      <c r="D104" s="467"/>
    </row>
    <row r="105" spans="1:4" s="12" customFormat="1" ht="15">
      <c r="A105" s="255"/>
      <c r="B105" s="175"/>
      <c r="C105" s="247"/>
      <c r="D105" s="467"/>
    </row>
    <row r="106" spans="1:4" s="12" customFormat="1" ht="15">
      <c r="A106" s="255"/>
      <c r="B106" s="175"/>
      <c r="C106" s="247"/>
      <c r="D106" s="467"/>
    </row>
    <row r="107" spans="1:4" s="12" customFormat="1" ht="15">
      <c r="A107" s="255"/>
      <c r="B107" s="175"/>
      <c r="C107" s="247"/>
      <c r="D107" s="467"/>
    </row>
    <row r="108" spans="1:4" s="12" customFormat="1" ht="15">
      <c r="A108" s="255"/>
      <c r="B108" s="175"/>
      <c r="C108" s="247"/>
      <c r="D108" s="467"/>
    </row>
    <row r="109" spans="1:4" s="12" customFormat="1" ht="15">
      <c r="A109" s="255"/>
      <c r="B109" s="175"/>
      <c r="C109" s="247"/>
      <c r="D109" s="467"/>
    </row>
    <row r="110" spans="1:4" s="12" customFormat="1" ht="15">
      <c r="A110" s="255"/>
      <c r="B110" s="175"/>
      <c r="C110" s="247"/>
      <c r="D110" s="467"/>
    </row>
    <row r="111" spans="1:4" s="12" customFormat="1" ht="15">
      <c r="A111" s="255"/>
      <c r="B111" s="175"/>
      <c r="C111" s="247"/>
      <c r="D111" s="467"/>
    </row>
    <row r="112" spans="1:4" s="12" customFormat="1" ht="15">
      <c r="A112" s="255"/>
      <c r="B112" s="175"/>
      <c r="C112" s="247"/>
      <c r="D112" s="467"/>
    </row>
    <row r="113" spans="1:4" s="12" customFormat="1" ht="15">
      <c r="A113" s="255"/>
      <c r="B113" s="175"/>
      <c r="C113" s="247"/>
      <c r="D113" s="467"/>
    </row>
    <row r="114" spans="1:4" s="12" customFormat="1" ht="15">
      <c r="A114" s="255"/>
      <c r="B114" s="175"/>
      <c r="C114" s="247"/>
      <c r="D114" s="467"/>
    </row>
    <row r="115" spans="1:4" s="12" customFormat="1" ht="15">
      <c r="A115" s="255"/>
      <c r="B115" s="175"/>
      <c r="C115" s="247"/>
      <c r="D115" s="467"/>
    </row>
    <row r="116" spans="1:4" s="12" customFormat="1" ht="15">
      <c r="A116" s="255"/>
      <c r="B116" s="175"/>
      <c r="C116" s="247"/>
      <c r="D116" s="467"/>
    </row>
    <row r="117" spans="1:4" s="12" customFormat="1" ht="15">
      <c r="A117" s="255"/>
      <c r="B117" s="175"/>
      <c r="C117" s="247"/>
      <c r="D117" s="467"/>
    </row>
    <row r="118" spans="1:4" s="12" customFormat="1" ht="15">
      <c r="A118" s="255"/>
      <c r="B118" s="175"/>
      <c r="C118" s="247"/>
      <c r="D118" s="467"/>
    </row>
    <row r="119" spans="1:4" s="12" customFormat="1" ht="15">
      <c r="A119" s="255"/>
      <c r="B119" s="175"/>
      <c r="C119" s="247"/>
      <c r="D119" s="467"/>
    </row>
    <row r="120" spans="1:4" s="12" customFormat="1" ht="15">
      <c r="A120" s="255"/>
      <c r="B120" s="175"/>
      <c r="C120" s="247"/>
      <c r="D120" s="467"/>
    </row>
    <row r="121" spans="1:4" s="12" customFormat="1" ht="15">
      <c r="A121" s="255"/>
      <c r="B121" s="175"/>
      <c r="C121" s="247"/>
      <c r="D121" s="467"/>
    </row>
    <row r="122" spans="1:4" s="12" customFormat="1" ht="15">
      <c r="A122" s="255"/>
      <c r="B122" s="175"/>
      <c r="C122" s="247"/>
      <c r="D122" s="467"/>
    </row>
    <row r="123" spans="1:4" s="12" customFormat="1" ht="15">
      <c r="A123" s="255"/>
      <c r="B123" s="175"/>
      <c r="C123" s="247"/>
      <c r="D123" s="467"/>
    </row>
    <row r="124" spans="1:4" s="12" customFormat="1" ht="15">
      <c r="A124" s="255"/>
      <c r="B124" s="175"/>
      <c r="C124" s="247"/>
      <c r="D124" s="467"/>
    </row>
    <row r="125" spans="1:4" s="12" customFormat="1" ht="15">
      <c r="A125" s="255"/>
      <c r="B125" s="175"/>
      <c r="C125" s="247"/>
      <c r="D125" s="467"/>
    </row>
    <row r="126" spans="1:4" s="12" customFormat="1" ht="15">
      <c r="A126" s="255"/>
      <c r="B126" s="175"/>
      <c r="C126" s="247"/>
      <c r="D126" s="467"/>
    </row>
    <row r="127" spans="1:4" s="12" customFormat="1" ht="15">
      <c r="A127" s="255"/>
      <c r="B127" s="175"/>
      <c r="C127" s="247"/>
      <c r="D127" s="467"/>
    </row>
    <row r="128" spans="1:4" s="12" customFormat="1" ht="15">
      <c r="A128" s="255"/>
      <c r="B128" s="175"/>
      <c r="C128" s="247"/>
      <c r="D128" s="467"/>
    </row>
    <row r="129" spans="1:4" s="12" customFormat="1" ht="15">
      <c r="A129" s="255"/>
      <c r="B129" s="175"/>
      <c r="C129" s="247"/>
      <c r="D129" s="467"/>
    </row>
    <row r="130" spans="1:4" s="12" customFormat="1" ht="15">
      <c r="A130" s="255"/>
      <c r="B130" s="175"/>
      <c r="C130" s="247"/>
      <c r="D130" s="467"/>
    </row>
    <row r="131" spans="1:4" s="12" customFormat="1" ht="15">
      <c r="A131" s="255"/>
      <c r="B131" s="175"/>
      <c r="C131" s="247"/>
      <c r="D131" s="467"/>
    </row>
    <row r="132" spans="1:4" s="12" customFormat="1" ht="15">
      <c r="A132" s="255"/>
      <c r="B132" s="175"/>
      <c r="C132" s="247"/>
      <c r="D132" s="467"/>
    </row>
    <row r="133" spans="1:4" s="12" customFormat="1" ht="15">
      <c r="A133" s="255"/>
      <c r="B133" s="175"/>
      <c r="C133" s="247"/>
      <c r="D133" s="467"/>
    </row>
    <row r="134" spans="1:4" s="12" customFormat="1" ht="15">
      <c r="A134" s="255"/>
      <c r="B134" s="175"/>
      <c r="C134" s="247"/>
      <c r="D134" s="467"/>
    </row>
    <row r="135" spans="1:4" s="12" customFormat="1" ht="15">
      <c r="A135" s="255"/>
      <c r="B135" s="175"/>
      <c r="C135" s="247"/>
      <c r="D135" s="467"/>
    </row>
    <row r="136" spans="1:4" s="12" customFormat="1" ht="15">
      <c r="A136" s="255"/>
      <c r="B136" s="175"/>
      <c r="C136" s="247"/>
      <c r="D136" s="467"/>
    </row>
    <row r="137" spans="1:4" s="12" customFormat="1" ht="15">
      <c r="A137" s="255"/>
      <c r="B137" s="175"/>
      <c r="C137" s="247"/>
      <c r="D137" s="467"/>
    </row>
    <row r="138" spans="1:4" s="12" customFormat="1" ht="15">
      <c r="A138" s="255"/>
      <c r="B138" s="175"/>
      <c r="C138" s="247"/>
      <c r="D138" s="467"/>
    </row>
    <row r="139" spans="1:4" s="12" customFormat="1" ht="15">
      <c r="A139" s="255"/>
      <c r="B139" s="175"/>
      <c r="C139" s="247"/>
      <c r="D139" s="467"/>
    </row>
    <row r="140" spans="1:4" s="12" customFormat="1" ht="15">
      <c r="A140" s="255"/>
      <c r="B140" s="175"/>
      <c r="C140" s="247"/>
      <c r="D140" s="467"/>
    </row>
    <row r="141" spans="1:4" s="12" customFormat="1" ht="15">
      <c r="A141" s="255"/>
      <c r="B141" s="175"/>
      <c r="C141" s="247"/>
      <c r="D141" s="467"/>
    </row>
    <row r="142" spans="1:4" s="12" customFormat="1" ht="15">
      <c r="A142" s="255"/>
      <c r="B142" s="175"/>
      <c r="C142" s="247"/>
      <c r="D142" s="467"/>
    </row>
    <row r="143" spans="1:4" s="12" customFormat="1" ht="15">
      <c r="A143" s="255"/>
      <c r="B143" s="175"/>
      <c r="C143" s="247"/>
      <c r="D143" s="467"/>
    </row>
    <row r="144" spans="1:4" s="12" customFormat="1" ht="15">
      <c r="A144" s="255"/>
      <c r="B144" s="175"/>
      <c r="C144" s="247"/>
      <c r="D144" s="467"/>
    </row>
    <row r="145" spans="1:4" s="12" customFormat="1" ht="15">
      <c r="A145" s="255"/>
      <c r="B145" s="175"/>
      <c r="C145" s="247"/>
      <c r="D145" s="467"/>
    </row>
    <row r="146" spans="1:4" s="12" customFormat="1" ht="15">
      <c r="A146" s="255"/>
      <c r="B146" s="175"/>
      <c r="C146" s="247"/>
      <c r="D146" s="467"/>
    </row>
    <row r="147" spans="1:4" s="12" customFormat="1" ht="15">
      <c r="A147" s="255"/>
      <c r="B147" s="175"/>
      <c r="C147" s="247"/>
      <c r="D147" s="467"/>
    </row>
    <row r="148" spans="1:4" s="12" customFormat="1" ht="15">
      <c r="A148" s="255"/>
      <c r="B148" s="175"/>
      <c r="C148" s="247"/>
      <c r="D148" s="467"/>
    </row>
    <row r="149" spans="1:4" s="12" customFormat="1" ht="15">
      <c r="A149" s="255"/>
      <c r="B149" s="175"/>
      <c r="C149" s="247"/>
      <c r="D149" s="467"/>
    </row>
    <row r="150" spans="1:4" s="12" customFormat="1" ht="15">
      <c r="A150" s="255"/>
      <c r="B150" s="175"/>
      <c r="C150" s="247"/>
      <c r="D150" s="467"/>
    </row>
    <row r="151" spans="1:4" s="12" customFormat="1" ht="15">
      <c r="A151" s="255"/>
      <c r="B151" s="175"/>
      <c r="C151" s="247"/>
      <c r="D151" s="467"/>
    </row>
    <row r="152" spans="1:4" s="12" customFormat="1" ht="15">
      <c r="A152" s="255"/>
      <c r="B152" s="175"/>
      <c r="C152" s="247"/>
      <c r="D152" s="467"/>
    </row>
    <row r="153" spans="1:4" s="12" customFormat="1" ht="15">
      <c r="A153" s="255"/>
      <c r="B153" s="175"/>
      <c r="C153" s="247"/>
      <c r="D153" s="467"/>
    </row>
    <row r="154" spans="1:4" s="12" customFormat="1" ht="15">
      <c r="A154" s="255"/>
      <c r="B154" s="175"/>
      <c r="C154" s="247"/>
      <c r="D154" s="467"/>
    </row>
    <row r="155" spans="1:4" s="12" customFormat="1" ht="15">
      <c r="A155" s="255"/>
      <c r="B155" s="175"/>
      <c r="C155" s="247"/>
      <c r="D155" s="467"/>
    </row>
    <row r="156" spans="1:4" s="12" customFormat="1" ht="15">
      <c r="A156" s="255"/>
      <c r="B156" s="175"/>
      <c r="C156" s="247"/>
      <c r="D156" s="467"/>
    </row>
    <row r="157" spans="1:4" s="12" customFormat="1" ht="15">
      <c r="A157" s="255"/>
      <c r="B157" s="175"/>
      <c r="C157" s="247"/>
      <c r="D157" s="467"/>
    </row>
    <row r="158" spans="1:4" s="12" customFormat="1" ht="15">
      <c r="A158" s="255"/>
      <c r="B158" s="175"/>
      <c r="C158" s="247"/>
      <c r="D158" s="467"/>
    </row>
    <row r="159" spans="1:4" s="12" customFormat="1" ht="15">
      <c r="A159" s="255"/>
      <c r="B159" s="175"/>
      <c r="C159" s="247"/>
      <c r="D159" s="467"/>
    </row>
    <row r="160" spans="1:4" s="12" customFormat="1" ht="15">
      <c r="A160" s="255"/>
      <c r="B160" s="175"/>
      <c r="C160" s="247"/>
      <c r="D160" s="467"/>
    </row>
    <row r="161" spans="1:4" s="12" customFormat="1" ht="15">
      <c r="A161" s="255"/>
      <c r="B161" s="175"/>
      <c r="C161" s="247"/>
      <c r="D161" s="467"/>
    </row>
    <row r="162" spans="1:4" s="12" customFormat="1" ht="15">
      <c r="A162" s="255"/>
      <c r="B162" s="175"/>
      <c r="C162" s="247"/>
      <c r="D162" s="467"/>
    </row>
    <row r="163" spans="1:4" s="12" customFormat="1" ht="15">
      <c r="A163" s="255"/>
      <c r="B163" s="175"/>
      <c r="C163" s="247"/>
      <c r="D163" s="467"/>
    </row>
    <row r="164" spans="1:4" s="12" customFormat="1" ht="15">
      <c r="A164" s="256"/>
      <c r="B164" s="176"/>
      <c r="C164" s="248"/>
      <c r="D164" s="467"/>
    </row>
    <row r="165" spans="1:4" s="12" customFormat="1" ht="15">
      <c r="A165" s="256"/>
      <c r="B165" s="176"/>
      <c r="C165" s="248"/>
      <c r="D165" s="467"/>
    </row>
    <row r="166" spans="1:4" s="12" customFormat="1" ht="15">
      <c r="A166" s="256"/>
      <c r="B166" s="176"/>
      <c r="C166" s="248"/>
      <c r="D166" s="467"/>
    </row>
    <row r="167" spans="1:4" s="12" customFormat="1" ht="15">
      <c r="A167" s="256"/>
      <c r="B167" s="176"/>
      <c r="C167" s="248"/>
      <c r="D167" s="467"/>
    </row>
    <row r="168" spans="1:4" s="12" customFormat="1" ht="15">
      <c r="A168" s="256"/>
      <c r="B168" s="176"/>
      <c r="C168" s="248"/>
      <c r="D168" s="467"/>
    </row>
    <row r="169" spans="1:4" s="12" customFormat="1" ht="15">
      <c r="A169" s="256"/>
      <c r="B169" s="176"/>
      <c r="C169" s="248"/>
      <c r="D169" s="467"/>
    </row>
    <row r="170" spans="1:4" s="12" customFormat="1" ht="15">
      <c r="A170" s="256"/>
      <c r="B170" s="176"/>
      <c r="C170" s="248"/>
      <c r="D170" s="467"/>
    </row>
    <row r="171" spans="1:4" s="12" customFormat="1" ht="15">
      <c r="A171" s="256"/>
      <c r="B171" s="176"/>
      <c r="C171" s="248"/>
      <c r="D171" s="467"/>
    </row>
    <row r="172" spans="1:4" s="12" customFormat="1" ht="15">
      <c r="A172" s="256"/>
      <c r="B172" s="176"/>
      <c r="C172" s="248"/>
      <c r="D172" s="467"/>
    </row>
    <row r="173" spans="1:4" s="12" customFormat="1" ht="15">
      <c r="A173" s="256"/>
      <c r="B173" s="176"/>
      <c r="C173" s="248"/>
      <c r="D173" s="467"/>
    </row>
    <row r="174" spans="1:4" s="12" customFormat="1" ht="15">
      <c r="A174" s="256"/>
      <c r="B174" s="176"/>
      <c r="C174" s="248"/>
      <c r="D174" s="467"/>
    </row>
    <row r="175" spans="1:4" s="12" customFormat="1" ht="15">
      <c r="A175" s="256"/>
      <c r="B175" s="176"/>
      <c r="C175" s="248"/>
      <c r="D175" s="467"/>
    </row>
    <row r="176" spans="1:4" s="12" customFormat="1" ht="15">
      <c r="A176" s="256"/>
      <c r="B176" s="176"/>
      <c r="C176" s="248"/>
      <c r="D176" s="467"/>
    </row>
    <row r="177" spans="1:4" s="12" customFormat="1" ht="15">
      <c r="A177" s="256"/>
      <c r="B177" s="176"/>
      <c r="C177" s="248"/>
      <c r="D177" s="467"/>
    </row>
    <row r="178" spans="1:4" s="12" customFormat="1" ht="15">
      <c r="A178" s="256"/>
      <c r="B178" s="176"/>
      <c r="C178" s="248"/>
      <c r="D178" s="467"/>
    </row>
    <row r="179" spans="1:4" s="12" customFormat="1" ht="15">
      <c r="A179" s="256"/>
      <c r="B179" s="176"/>
      <c r="C179" s="248"/>
      <c r="D179" s="467"/>
    </row>
    <row r="180" spans="1:4" s="12" customFormat="1" ht="15">
      <c r="A180" s="256"/>
      <c r="B180" s="176"/>
      <c r="C180" s="248"/>
      <c r="D180" s="467"/>
    </row>
    <row r="181" spans="1:4" s="12" customFormat="1" ht="15">
      <c r="A181" s="256"/>
      <c r="B181" s="176"/>
      <c r="C181" s="248"/>
      <c r="D181" s="467"/>
    </row>
    <row r="182" spans="1:4" s="12" customFormat="1" ht="15">
      <c r="A182" s="256"/>
      <c r="B182" s="176"/>
      <c r="C182" s="248"/>
      <c r="D182" s="467"/>
    </row>
    <row r="183" spans="1:4" s="12" customFormat="1" ht="15">
      <c r="A183" s="256"/>
      <c r="B183" s="176"/>
      <c r="C183" s="248"/>
      <c r="D183" s="467"/>
    </row>
    <row r="184" spans="1:4" s="12" customFormat="1" ht="15">
      <c r="A184" s="256"/>
      <c r="B184" s="176"/>
      <c r="C184" s="248"/>
      <c r="D184" s="467"/>
    </row>
    <row r="185" spans="1:4" s="12" customFormat="1" ht="15">
      <c r="A185" s="256"/>
      <c r="B185" s="176"/>
      <c r="C185" s="248"/>
      <c r="D185" s="467"/>
    </row>
    <row r="186" spans="1:4" s="12" customFormat="1" ht="15">
      <c r="A186" s="256"/>
      <c r="B186" s="176"/>
      <c r="C186" s="248"/>
      <c r="D186" s="467"/>
    </row>
    <row r="187" spans="1:4" s="12" customFormat="1" ht="15">
      <c r="A187" s="256"/>
      <c r="B187" s="176"/>
      <c r="C187" s="248"/>
      <c r="D187" s="467"/>
    </row>
    <row r="188" spans="1:4" s="12" customFormat="1" ht="15">
      <c r="A188" s="256"/>
      <c r="B188" s="176"/>
      <c r="C188" s="248"/>
      <c r="D188" s="467"/>
    </row>
    <row r="189" spans="1:4" s="12" customFormat="1" ht="15">
      <c r="A189" s="256"/>
      <c r="B189" s="176"/>
      <c r="C189" s="248"/>
      <c r="D189" s="467"/>
    </row>
    <row r="190" spans="1:4" s="12" customFormat="1" ht="15">
      <c r="A190" s="256"/>
      <c r="B190" s="176"/>
      <c r="C190" s="248"/>
      <c r="D190" s="467"/>
    </row>
    <row r="191" spans="1:4" s="12" customFormat="1" ht="15">
      <c r="A191" s="256"/>
      <c r="B191" s="176"/>
      <c r="C191" s="248"/>
      <c r="D191" s="467"/>
    </row>
    <row r="192" spans="1:4" s="12" customFormat="1" ht="15">
      <c r="A192" s="256"/>
      <c r="B192" s="176"/>
      <c r="C192" s="248"/>
      <c r="D192" s="467"/>
    </row>
    <row r="193" spans="1:4" s="12" customFormat="1" ht="15">
      <c r="A193" s="256"/>
      <c r="B193" s="176"/>
      <c r="C193" s="248"/>
      <c r="D193" s="467"/>
    </row>
    <row r="194" spans="1:4" s="12" customFormat="1" ht="15">
      <c r="A194" s="256"/>
      <c r="B194" s="176"/>
      <c r="C194" s="248"/>
      <c r="D194" s="467"/>
    </row>
    <row r="195" spans="1:4" s="12" customFormat="1" ht="15">
      <c r="A195" s="256"/>
      <c r="B195" s="176"/>
      <c r="C195" s="248"/>
      <c r="D195" s="467"/>
    </row>
    <row r="196" spans="1:4" s="12" customFormat="1" ht="15">
      <c r="A196" s="256"/>
      <c r="B196" s="176"/>
      <c r="C196" s="248"/>
      <c r="D196" s="467"/>
    </row>
    <row r="197" spans="1:4" s="12" customFormat="1" ht="15">
      <c r="A197" s="256"/>
      <c r="B197" s="176"/>
      <c r="C197" s="248"/>
      <c r="D197" s="467"/>
    </row>
    <row r="198" spans="1:4" s="12" customFormat="1" ht="15">
      <c r="A198" s="256"/>
      <c r="B198" s="176"/>
      <c r="C198" s="248"/>
      <c r="D198" s="467"/>
    </row>
    <row r="199" spans="1:4" s="12" customFormat="1" ht="15">
      <c r="A199" s="256"/>
      <c r="B199" s="176"/>
      <c r="C199" s="248"/>
      <c r="D199" s="467"/>
    </row>
    <row r="200" spans="1:4" s="12" customFormat="1" ht="15">
      <c r="A200" s="256"/>
      <c r="B200" s="176"/>
      <c r="C200" s="248"/>
      <c r="D200" s="467"/>
    </row>
    <row r="201" spans="1:4" s="12" customFormat="1" ht="15">
      <c r="A201" s="256"/>
      <c r="B201" s="176"/>
      <c r="C201" s="248"/>
      <c r="D201" s="467"/>
    </row>
    <row r="202" spans="1:4" s="12" customFormat="1" ht="15">
      <c r="A202" s="256"/>
      <c r="B202" s="176"/>
      <c r="C202" s="248"/>
      <c r="D202" s="467"/>
    </row>
    <row r="203" spans="1:4" s="12" customFormat="1" ht="15">
      <c r="A203" s="256"/>
      <c r="B203" s="176"/>
      <c r="C203" s="248"/>
      <c r="D203" s="467"/>
    </row>
    <row r="204" spans="1:4" s="12" customFormat="1" ht="15">
      <c r="A204" s="256"/>
      <c r="B204" s="176"/>
      <c r="C204" s="248"/>
      <c r="D204" s="467"/>
    </row>
    <row r="205" spans="1:4" s="12" customFormat="1" ht="15">
      <c r="A205" s="256"/>
      <c r="B205" s="176"/>
      <c r="C205" s="248"/>
      <c r="D205" s="467"/>
    </row>
    <row r="206" spans="1:4" s="12" customFormat="1" ht="15">
      <c r="A206" s="256"/>
      <c r="B206" s="176"/>
      <c r="C206" s="248"/>
      <c r="D206" s="467"/>
    </row>
    <row r="207" spans="1:4" s="12" customFormat="1" ht="15">
      <c r="A207" s="256"/>
      <c r="B207" s="176"/>
      <c r="C207" s="248"/>
      <c r="D207" s="467"/>
    </row>
    <row r="208" spans="1:3" ht="15">
      <c r="A208" s="257"/>
      <c r="B208" s="177"/>
      <c r="C208" s="249"/>
    </row>
  </sheetData>
  <sheetProtection formatCells="0" formatColumns="0" formatRows="0" insertColumns="0" insertRows="0" insertHyperlinks="0" deleteColumns="0" deleteRows="0" sort="0" autoFilter="0" pivotTables="0"/>
  <mergeCells count="7">
    <mergeCell ref="C1:D1"/>
    <mergeCell ref="B2:D2"/>
    <mergeCell ref="A3:D3"/>
    <mergeCell ref="A37:C37"/>
    <mergeCell ref="A34:B34"/>
    <mergeCell ref="A35:C35"/>
    <mergeCell ref="A4:C4"/>
  </mergeCells>
  <printOptions horizontalCentered="1"/>
  <pageMargins left="0.5905511811023623" right="0.5905511811023623" top="0.7480314960629921" bottom="0.7480314960629921" header="0.31496062992125984" footer="0.31496062992125984"/>
  <pageSetup fitToHeight="2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2"/>
  <sheetViews>
    <sheetView showGridLines="0" tabSelected="1" zoomScale="110" zoomScaleNormal="110" zoomScaleSheetLayoutView="120" workbookViewId="0" topLeftCell="A25">
      <selection activeCell="G33" sqref="G33"/>
    </sheetView>
  </sheetViews>
  <sheetFormatPr defaultColWidth="9.125" defaultRowHeight="12.75"/>
  <cols>
    <col min="1" max="1" width="0.12890625" style="191" customWidth="1"/>
    <col min="2" max="6" width="0" style="191" hidden="1" customWidth="1"/>
    <col min="7" max="7" width="41.875" style="225" customWidth="1"/>
    <col min="8" max="8" width="11.375" style="218" customWidth="1"/>
    <col min="9" max="9" width="7.50390625" style="225" customWidth="1"/>
    <col min="10" max="10" width="11.375" style="225" customWidth="1"/>
    <col min="11" max="11" width="12.50390625" style="234" customWidth="1"/>
    <col min="12" max="13" width="13.875" style="435" customWidth="1"/>
    <col min="14" max="14" width="10.625" style="493" customWidth="1"/>
    <col min="15" max="237" width="9.125" style="191" customWidth="1"/>
    <col min="238" max="16384" width="9.125" style="191" customWidth="1"/>
  </cols>
  <sheetData>
    <row r="1" spans="1:14" ht="15" customHeight="1">
      <c r="A1" s="190"/>
      <c r="B1" s="190"/>
      <c r="C1" s="190"/>
      <c r="D1" s="190"/>
      <c r="E1" s="190"/>
      <c r="F1" s="190"/>
      <c r="G1" s="529" t="s">
        <v>225</v>
      </c>
      <c r="H1" s="530"/>
      <c r="I1" s="530"/>
      <c r="J1" s="530"/>
      <c r="K1" s="530"/>
      <c r="L1" s="530"/>
      <c r="M1" s="530"/>
      <c r="N1" s="530"/>
    </row>
    <row r="2" spans="1:14" ht="15" customHeight="1">
      <c r="A2" s="190"/>
      <c r="B2" s="190"/>
      <c r="C2" s="190"/>
      <c r="D2" s="190"/>
      <c r="E2" s="190"/>
      <c r="F2" s="190"/>
      <c r="G2" s="529" t="s">
        <v>0</v>
      </c>
      <c r="H2" s="530"/>
      <c r="I2" s="530"/>
      <c r="J2" s="530"/>
      <c r="K2" s="530"/>
      <c r="L2" s="530"/>
      <c r="M2" s="530"/>
      <c r="N2" s="530"/>
    </row>
    <row r="3" spans="1:14" ht="15" customHeight="1">
      <c r="A3" s="190"/>
      <c r="B3" s="190"/>
      <c r="C3" s="190"/>
      <c r="D3" s="190"/>
      <c r="E3" s="190"/>
      <c r="F3" s="190"/>
      <c r="G3" s="529" t="s">
        <v>479</v>
      </c>
      <c r="H3" s="530"/>
      <c r="I3" s="530"/>
      <c r="J3" s="530"/>
      <c r="K3" s="530"/>
      <c r="L3" s="530"/>
      <c r="M3" s="530"/>
      <c r="N3" s="530"/>
    </row>
    <row r="4" spans="1:13" ht="14.25" customHeight="1">
      <c r="A4" s="192"/>
      <c r="B4" s="192"/>
      <c r="C4" s="192"/>
      <c r="D4" s="192"/>
      <c r="E4" s="192"/>
      <c r="F4" s="192"/>
      <c r="G4" s="219"/>
      <c r="H4" s="213"/>
      <c r="I4" s="219"/>
      <c r="J4" s="219"/>
      <c r="K4" s="229"/>
      <c r="L4" s="431"/>
      <c r="M4" s="431"/>
    </row>
    <row r="5" spans="1:13" ht="82.5" customHeight="1">
      <c r="A5" s="190"/>
      <c r="B5" s="519" t="s">
        <v>437</v>
      </c>
      <c r="C5" s="519"/>
      <c r="D5" s="519"/>
      <c r="E5" s="519"/>
      <c r="F5" s="519"/>
      <c r="G5" s="519"/>
      <c r="H5" s="519"/>
      <c r="I5" s="519"/>
      <c r="J5" s="519"/>
      <c r="K5" s="519"/>
      <c r="L5" s="520"/>
      <c r="M5" s="520"/>
    </row>
    <row r="6" spans="1:13" ht="14.25" customHeight="1">
      <c r="A6" s="192"/>
      <c r="B6" s="192"/>
      <c r="C6" s="192"/>
      <c r="D6" s="192"/>
      <c r="E6" s="192"/>
      <c r="F6" s="192"/>
      <c r="G6" s="219"/>
      <c r="H6" s="213"/>
      <c r="I6" s="219"/>
      <c r="J6" s="219"/>
      <c r="K6" s="229"/>
      <c r="L6" s="431"/>
      <c r="M6" s="431"/>
    </row>
    <row r="7" spans="1:14" ht="46.5" customHeight="1">
      <c r="A7" s="190"/>
      <c r="B7" s="193"/>
      <c r="C7" s="193"/>
      <c r="D7" s="193"/>
      <c r="E7" s="194"/>
      <c r="F7" s="194"/>
      <c r="G7" s="195" t="s">
        <v>26</v>
      </c>
      <c r="H7" s="196" t="s">
        <v>173</v>
      </c>
      <c r="I7" s="195" t="s">
        <v>174</v>
      </c>
      <c r="J7" s="197" t="s">
        <v>212</v>
      </c>
      <c r="K7" s="197" t="s">
        <v>175</v>
      </c>
      <c r="L7" s="423" t="s">
        <v>176</v>
      </c>
      <c r="M7" s="423" t="s">
        <v>177</v>
      </c>
      <c r="N7" s="494" t="s">
        <v>471</v>
      </c>
    </row>
    <row r="8" spans="1:14" ht="20.25">
      <c r="A8" s="202"/>
      <c r="B8" s="521" t="s">
        <v>185</v>
      </c>
      <c r="C8" s="521"/>
      <c r="D8" s="521"/>
      <c r="E8" s="521"/>
      <c r="F8" s="522"/>
      <c r="G8" s="237" t="s">
        <v>359</v>
      </c>
      <c r="H8" s="214" t="s">
        <v>358</v>
      </c>
      <c r="I8" s="220" t="s">
        <v>181</v>
      </c>
      <c r="J8" s="226">
        <f>J9</f>
        <v>0</v>
      </c>
      <c r="K8" s="226">
        <f>K9</f>
        <v>0</v>
      </c>
      <c r="L8" s="425">
        <f>L9+L13</f>
        <v>198269.04</v>
      </c>
      <c r="M8" s="425">
        <f>M9+M13</f>
        <v>198269.04</v>
      </c>
      <c r="N8" s="425">
        <f>N9+N13</f>
        <v>0</v>
      </c>
    </row>
    <row r="9" spans="1:14" ht="36" customHeight="1">
      <c r="A9" s="202"/>
      <c r="B9" s="513" t="s">
        <v>186</v>
      </c>
      <c r="C9" s="513"/>
      <c r="D9" s="513"/>
      <c r="E9" s="513"/>
      <c r="F9" s="514"/>
      <c r="G9" s="235" t="s">
        <v>360</v>
      </c>
      <c r="H9" s="215" t="s">
        <v>415</v>
      </c>
      <c r="I9" s="221" t="s">
        <v>181</v>
      </c>
      <c r="J9" s="227"/>
      <c r="K9" s="231"/>
      <c r="L9" s="426">
        <f>L11</f>
        <v>1000</v>
      </c>
      <c r="M9" s="426">
        <f>M10</f>
        <v>1000</v>
      </c>
      <c r="N9" s="426">
        <f>N10</f>
        <v>0</v>
      </c>
    </row>
    <row r="10" spans="1:14" ht="36.75" customHeight="1">
      <c r="A10" s="202"/>
      <c r="B10" s="203"/>
      <c r="C10" s="203"/>
      <c r="D10" s="203"/>
      <c r="E10" s="203"/>
      <c r="F10" s="204"/>
      <c r="G10" s="310" t="s">
        <v>365</v>
      </c>
      <c r="H10" s="306" t="s">
        <v>361</v>
      </c>
      <c r="I10" s="307"/>
      <c r="J10" s="308"/>
      <c r="K10" s="308"/>
      <c r="L10" s="427">
        <f>L11</f>
        <v>1000</v>
      </c>
      <c r="M10" s="427">
        <f>M11</f>
        <v>1000</v>
      </c>
      <c r="N10" s="427">
        <f>N11</f>
        <v>0</v>
      </c>
    </row>
    <row r="11" spans="1:14" ht="26.25" customHeight="1">
      <c r="A11" s="190"/>
      <c r="B11" s="198"/>
      <c r="C11" s="198"/>
      <c r="D11" s="198"/>
      <c r="E11" s="199"/>
      <c r="F11" s="199"/>
      <c r="G11" s="236" t="s">
        <v>362</v>
      </c>
      <c r="H11" s="201" t="s">
        <v>363</v>
      </c>
      <c r="I11" s="200"/>
      <c r="J11" s="200"/>
      <c r="K11" s="201"/>
      <c r="L11" s="424">
        <f>L12</f>
        <v>1000</v>
      </c>
      <c r="M11" s="424">
        <f>M12</f>
        <v>1000</v>
      </c>
      <c r="N11" s="495"/>
    </row>
    <row r="12" spans="1:14" ht="24" customHeight="1">
      <c r="A12" s="236" t="s">
        <v>188</v>
      </c>
      <c r="B12" s="295"/>
      <c r="C12" s="296">
        <v>200</v>
      </c>
      <c r="D12" s="198"/>
      <c r="E12" s="199"/>
      <c r="F12" s="199"/>
      <c r="G12" s="236" t="s">
        <v>188</v>
      </c>
      <c r="H12" s="295"/>
      <c r="I12" s="296">
        <v>200</v>
      </c>
      <c r="J12" s="200"/>
      <c r="K12" s="201"/>
      <c r="L12" s="424">
        <v>1000</v>
      </c>
      <c r="M12" s="424">
        <f>L12</f>
        <v>1000</v>
      </c>
      <c r="N12" s="495"/>
    </row>
    <row r="13" spans="1:14" ht="18" customHeight="1">
      <c r="A13" s="436"/>
      <c r="B13" s="437"/>
      <c r="C13" s="438"/>
      <c r="D13" s="198"/>
      <c r="E13" s="199"/>
      <c r="F13" s="199"/>
      <c r="G13" s="235" t="s">
        <v>443</v>
      </c>
      <c r="H13" s="215" t="s">
        <v>364</v>
      </c>
      <c r="I13" s="221" t="s">
        <v>181</v>
      </c>
      <c r="J13" s="227"/>
      <c r="K13" s="231"/>
      <c r="L13" s="426">
        <f>L14</f>
        <v>197269.04</v>
      </c>
      <c r="M13" s="426">
        <f>M14</f>
        <v>197269.04</v>
      </c>
      <c r="N13" s="426">
        <f>N14</f>
        <v>0</v>
      </c>
    </row>
    <row r="14" spans="1:14" ht="44.25" customHeight="1">
      <c r="A14" s="436"/>
      <c r="B14" s="437"/>
      <c r="C14" s="438"/>
      <c r="D14" s="198"/>
      <c r="E14" s="199"/>
      <c r="F14" s="199"/>
      <c r="G14" s="310" t="s">
        <v>367</v>
      </c>
      <c r="H14" s="306" t="s">
        <v>366</v>
      </c>
      <c r="I14" s="307"/>
      <c r="J14" s="308"/>
      <c r="K14" s="308"/>
      <c r="L14" s="427">
        <f>L15+L17</f>
        <v>197269.04</v>
      </c>
      <c r="M14" s="427">
        <f>M15+M17</f>
        <v>197269.04</v>
      </c>
      <c r="N14" s="427">
        <f>N15+N17</f>
        <v>0</v>
      </c>
    </row>
    <row r="15" spans="1:14" ht="15.75" customHeight="1">
      <c r="A15" s="436"/>
      <c r="B15" s="437"/>
      <c r="C15" s="438"/>
      <c r="D15" s="198"/>
      <c r="E15" s="199"/>
      <c r="F15" s="199"/>
      <c r="G15" s="236" t="s">
        <v>140</v>
      </c>
      <c r="H15" s="298" t="s">
        <v>368</v>
      </c>
      <c r="I15" s="296"/>
      <c r="J15" s="200"/>
      <c r="K15" s="201"/>
      <c r="L15" s="424">
        <f>L16</f>
        <v>1000</v>
      </c>
      <c r="M15" s="424">
        <f>M16</f>
        <v>1000</v>
      </c>
      <c r="N15" s="495"/>
    </row>
    <row r="16" spans="1:14" ht="24" customHeight="1">
      <c r="A16" s="436"/>
      <c r="B16" s="437"/>
      <c r="C16" s="438"/>
      <c r="D16" s="198"/>
      <c r="E16" s="199"/>
      <c r="F16" s="199"/>
      <c r="G16" s="236" t="s">
        <v>188</v>
      </c>
      <c r="H16" s="295"/>
      <c r="I16" s="296">
        <v>200</v>
      </c>
      <c r="J16" s="200"/>
      <c r="K16" s="201"/>
      <c r="L16" s="424">
        <v>1000</v>
      </c>
      <c r="M16" s="424">
        <f>L16</f>
        <v>1000</v>
      </c>
      <c r="N16" s="495"/>
    </row>
    <row r="17" spans="1:14" ht="24" customHeight="1">
      <c r="A17" s="436"/>
      <c r="B17" s="437"/>
      <c r="C17" s="438"/>
      <c r="D17" s="198"/>
      <c r="E17" s="199"/>
      <c r="F17" s="199"/>
      <c r="G17" s="236" t="s">
        <v>439</v>
      </c>
      <c r="H17" s="295" t="s">
        <v>440</v>
      </c>
      <c r="I17" s="296"/>
      <c r="J17" s="200"/>
      <c r="K17" s="201"/>
      <c r="L17" s="424">
        <f>L18</f>
        <v>196269.04</v>
      </c>
      <c r="M17" s="424">
        <f>M18</f>
        <v>196269.04</v>
      </c>
      <c r="N17" s="495"/>
    </row>
    <row r="18" spans="1:14" ht="13.5" customHeight="1">
      <c r="A18" s="436"/>
      <c r="B18" s="437"/>
      <c r="C18" s="438"/>
      <c r="D18" s="198"/>
      <c r="E18" s="199"/>
      <c r="F18" s="199"/>
      <c r="G18" s="236" t="s">
        <v>153</v>
      </c>
      <c r="H18" s="209"/>
      <c r="I18" s="222">
        <v>500</v>
      </c>
      <c r="J18" s="200"/>
      <c r="K18" s="201"/>
      <c r="L18" s="424">
        <v>196269.04</v>
      </c>
      <c r="M18" s="424">
        <f>L18</f>
        <v>196269.04</v>
      </c>
      <c r="N18" s="495"/>
    </row>
    <row r="19" spans="1:14" ht="36" customHeight="1">
      <c r="A19" s="202"/>
      <c r="B19" s="521" t="s">
        <v>185</v>
      </c>
      <c r="C19" s="521"/>
      <c r="D19" s="521"/>
      <c r="E19" s="521"/>
      <c r="F19" s="522"/>
      <c r="G19" s="237" t="s">
        <v>214</v>
      </c>
      <c r="H19" s="214" t="s">
        <v>256</v>
      </c>
      <c r="I19" s="220" t="s">
        <v>181</v>
      </c>
      <c r="J19" s="226">
        <f>J20</f>
        <v>0</v>
      </c>
      <c r="K19" s="226">
        <f>K20</f>
        <v>0</v>
      </c>
      <c r="L19" s="425">
        <f>L20+L24</f>
        <v>688553</v>
      </c>
      <c r="M19" s="425">
        <f>M20+M24</f>
        <v>688553</v>
      </c>
      <c r="N19" s="425">
        <f>N20+N24</f>
        <v>0</v>
      </c>
    </row>
    <row r="20" spans="1:14" ht="23.25" customHeight="1">
      <c r="A20" s="202"/>
      <c r="B20" s="513" t="s">
        <v>186</v>
      </c>
      <c r="C20" s="513"/>
      <c r="D20" s="513"/>
      <c r="E20" s="513"/>
      <c r="F20" s="514"/>
      <c r="G20" s="235" t="s">
        <v>257</v>
      </c>
      <c r="H20" s="215" t="s">
        <v>258</v>
      </c>
      <c r="I20" s="221" t="s">
        <v>181</v>
      </c>
      <c r="J20" s="227">
        <f>J21</f>
        <v>0</v>
      </c>
      <c r="K20" s="231">
        <f>K21</f>
        <v>0</v>
      </c>
      <c r="L20" s="426">
        <f>L22</f>
        <v>408553</v>
      </c>
      <c r="M20" s="426">
        <f>L20+K20+J20</f>
        <v>408553</v>
      </c>
      <c r="N20" s="426">
        <f>N21</f>
        <v>0</v>
      </c>
    </row>
    <row r="21" spans="1:14" ht="36.75" customHeight="1">
      <c r="A21" s="202"/>
      <c r="B21" s="203"/>
      <c r="C21" s="203"/>
      <c r="D21" s="203"/>
      <c r="E21" s="203"/>
      <c r="F21" s="204"/>
      <c r="G21" s="310" t="s">
        <v>262</v>
      </c>
      <c r="H21" s="306" t="s">
        <v>259</v>
      </c>
      <c r="I21" s="307"/>
      <c r="J21" s="308">
        <v>0</v>
      </c>
      <c r="K21" s="308">
        <v>0</v>
      </c>
      <c r="L21" s="427">
        <f aca="true" t="shared" si="0" ref="K21:N22">L22</f>
        <v>408553</v>
      </c>
      <c r="M21" s="427">
        <f t="shared" si="0"/>
        <v>408553</v>
      </c>
      <c r="N21" s="427">
        <f t="shared" si="0"/>
        <v>0</v>
      </c>
    </row>
    <row r="22" spans="1:14" ht="35.25" customHeight="1">
      <c r="A22" s="202"/>
      <c r="B22" s="517" t="s">
        <v>187</v>
      </c>
      <c r="C22" s="517"/>
      <c r="D22" s="517"/>
      <c r="E22" s="517"/>
      <c r="F22" s="518"/>
      <c r="G22" s="236" t="s">
        <v>260</v>
      </c>
      <c r="H22" s="209" t="s">
        <v>261</v>
      </c>
      <c r="I22" s="222" t="s">
        <v>181</v>
      </c>
      <c r="J22" s="228">
        <f>J23</f>
        <v>0</v>
      </c>
      <c r="K22" s="232">
        <f t="shared" si="0"/>
        <v>0</v>
      </c>
      <c r="L22" s="259">
        <f t="shared" si="0"/>
        <v>408553</v>
      </c>
      <c r="M22" s="259">
        <f t="shared" si="0"/>
        <v>408553</v>
      </c>
      <c r="N22" s="495"/>
    </row>
    <row r="23" spans="1:14" ht="15">
      <c r="A23" s="202"/>
      <c r="B23" s="525">
        <v>500</v>
      </c>
      <c r="C23" s="525"/>
      <c r="D23" s="525"/>
      <c r="E23" s="525"/>
      <c r="F23" s="526"/>
      <c r="G23" s="236" t="s">
        <v>182</v>
      </c>
      <c r="H23" s="209" t="s">
        <v>181</v>
      </c>
      <c r="I23" s="222">
        <v>300</v>
      </c>
      <c r="J23" s="228">
        <v>0</v>
      </c>
      <c r="K23" s="230">
        <v>0</v>
      </c>
      <c r="L23" s="259">
        <v>408553</v>
      </c>
      <c r="M23" s="259">
        <f>L23+K23</f>
        <v>408553</v>
      </c>
      <c r="N23" s="495"/>
    </row>
    <row r="24" spans="1:14" ht="39.75" customHeight="1">
      <c r="A24" s="202"/>
      <c r="B24" s="513" t="s">
        <v>186</v>
      </c>
      <c r="C24" s="513"/>
      <c r="D24" s="513"/>
      <c r="E24" s="513"/>
      <c r="F24" s="514"/>
      <c r="G24" s="235" t="s">
        <v>353</v>
      </c>
      <c r="H24" s="215" t="s">
        <v>263</v>
      </c>
      <c r="I24" s="221" t="s">
        <v>181</v>
      </c>
      <c r="J24" s="227">
        <f>J26</f>
        <v>0</v>
      </c>
      <c r="K24" s="231">
        <f>K26</f>
        <v>0</v>
      </c>
      <c r="L24" s="426">
        <f aca="true" t="shared" si="1" ref="L24:N29">L25</f>
        <v>280000</v>
      </c>
      <c r="M24" s="426">
        <f t="shared" si="1"/>
        <v>280000</v>
      </c>
      <c r="N24" s="426">
        <f t="shared" si="1"/>
        <v>0</v>
      </c>
    </row>
    <row r="25" spans="1:14" ht="47.25" customHeight="1">
      <c r="A25" s="202"/>
      <c r="B25" s="203"/>
      <c r="C25" s="203"/>
      <c r="D25" s="203"/>
      <c r="E25" s="203"/>
      <c r="F25" s="204"/>
      <c r="G25" s="310" t="s">
        <v>264</v>
      </c>
      <c r="H25" s="306" t="s">
        <v>265</v>
      </c>
      <c r="I25" s="307"/>
      <c r="J25" s="308"/>
      <c r="K25" s="309"/>
      <c r="L25" s="427">
        <f t="shared" si="1"/>
        <v>280000</v>
      </c>
      <c r="M25" s="427">
        <f t="shared" si="1"/>
        <v>280000</v>
      </c>
      <c r="N25" s="427">
        <f t="shared" si="1"/>
        <v>0</v>
      </c>
    </row>
    <row r="26" spans="1:14" ht="44.25" customHeight="1">
      <c r="A26" s="202"/>
      <c r="B26" s="203"/>
      <c r="C26" s="203"/>
      <c r="D26" s="203"/>
      <c r="E26" s="203"/>
      <c r="F26" s="204"/>
      <c r="G26" s="301" t="s">
        <v>266</v>
      </c>
      <c r="H26" s="298" t="s">
        <v>267</v>
      </c>
      <c r="I26" s="299"/>
      <c r="J26" s="240">
        <v>0</v>
      </c>
      <c r="K26" s="300"/>
      <c r="L26" s="429">
        <f t="shared" si="1"/>
        <v>280000</v>
      </c>
      <c r="M26" s="429">
        <f t="shared" si="1"/>
        <v>280000</v>
      </c>
      <c r="N26" s="495"/>
    </row>
    <row r="27" spans="1:14" ht="25.5" customHeight="1">
      <c r="A27" s="202"/>
      <c r="B27" s="292"/>
      <c r="C27" s="292"/>
      <c r="D27" s="292"/>
      <c r="E27" s="292"/>
      <c r="F27" s="293"/>
      <c r="G27" s="301" t="s">
        <v>231</v>
      </c>
      <c r="H27" s="298"/>
      <c r="I27" s="299">
        <v>400</v>
      </c>
      <c r="J27" s="240">
        <v>0</v>
      </c>
      <c r="K27" s="300">
        <v>0</v>
      </c>
      <c r="L27" s="429">
        <v>280000</v>
      </c>
      <c r="M27" s="429">
        <f>J27+K27+L27</f>
        <v>280000</v>
      </c>
      <c r="N27" s="495"/>
    </row>
    <row r="28" spans="1:14" ht="25.5" customHeight="1">
      <c r="A28" s="202"/>
      <c r="B28" s="292"/>
      <c r="C28" s="292"/>
      <c r="D28" s="292"/>
      <c r="E28" s="292"/>
      <c r="F28" s="293"/>
      <c r="G28" s="478" t="s">
        <v>444</v>
      </c>
      <c r="H28" s="479" t="s">
        <v>446</v>
      </c>
      <c r="I28" s="480" t="s">
        <v>181</v>
      </c>
      <c r="J28" s="481">
        <f>J30</f>
        <v>0</v>
      </c>
      <c r="K28" s="482">
        <f>K30</f>
        <v>0</v>
      </c>
      <c r="L28" s="483">
        <f t="shared" si="1"/>
        <v>529459.6</v>
      </c>
      <c r="M28" s="483">
        <f t="shared" si="1"/>
        <v>529459.6</v>
      </c>
      <c r="N28" s="483">
        <f t="shared" si="1"/>
        <v>360124.6</v>
      </c>
    </row>
    <row r="29" spans="1:14" ht="20.25" customHeight="1">
      <c r="A29" s="202"/>
      <c r="B29" s="292"/>
      <c r="C29" s="292"/>
      <c r="D29" s="292"/>
      <c r="E29" s="292"/>
      <c r="F29" s="293"/>
      <c r="G29" s="235" t="s">
        <v>445</v>
      </c>
      <c r="H29" s="215" t="s">
        <v>447</v>
      </c>
      <c r="I29" s="221" t="s">
        <v>181</v>
      </c>
      <c r="J29" s="227">
        <f>J33</f>
        <v>0</v>
      </c>
      <c r="K29" s="231">
        <f>K33</f>
        <v>0</v>
      </c>
      <c r="L29" s="426">
        <f t="shared" si="1"/>
        <v>529459.6</v>
      </c>
      <c r="M29" s="426">
        <f t="shared" si="1"/>
        <v>529459.6</v>
      </c>
      <c r="N29" s="426">
        <f t="shared" si="1"/>
        <v>360124.6</v>
      </c>
    </row>
    <row r="30" spans="1:14" ht="25.5" customHeight="1">
      <c r="A30" s="202"/>
      <c r="B30" s="292"/>
      <c r="C30" s="292"/>
      <c r="D30" s="292"/>
      <c r="E30" s="292"/>
      <c r="F30" s="293"/>
      <c r="G30" s="310" t="s">
        <v>449</v>
      </c>
      <c r="H30" s="306" t="s">
        <v>450</v>
      </c>
      <c r="I30" s="307"/>
      <c r="J30" s="308"/>
      <c r="K30" s="309"/>
      <c r="L30" s="427">
        <f>L33+L31</f>
        <v>529459.6</v>
      </c>
      <c r="M30" s="427">
        <f>M33+M31</f>
        <v>529459.6</v>
      </c>
      <c r="N30" s="427">
        <f>N33</f>
        <v>360124.6</v>
      </c>
    </row>
    <row r="31" spans="1:14" ht="25.5" customHeight="1">
      <c r="A31" s="202"/>
      <c r="B31" s="292"/>
      <c r="C31" s="292"/>
      <c r="D31" s="292"/>
      <c r="E31" s="292"/>
      <c r="F31" s="293"/>
      <c r="G31" s="301" t="s">
        <v>482</v>
      </c>
      <c r="H31" s="298" t="s">
        <v>483</v>
      </c>
      <c r="I31" s="299"/>
      <c r="J31" s="240"/>
      <c r="K31" s="300"/>
      <c r="L31" s="429">
        <f>L32</f>
        <v>370512.23</v>
      </c>
      <c r="M31" s="429">
        <f>M32</f>
        <v>370512.23</v>
      </c>
      <c r="N31" s="429"/>
    </row>
    <row r="32" spans="1:14" ht="25.5" customHeight="1">
      <c r="A32" s="202"/>
      <c r="B32" s="292"/>
      <c r="C32" s="292"/>
      <c r="D32" s="292"/>
      <c r="E32" s="292"/>
      <c r="F32" s="293"/>
      <c r="G32" s="236" t="s">
        <v>188</v>
      </c>
      <c r="H32" s="298"/>
      <c r="I32" s="299">
        <v>200</v>
      </c>
      <c r="J32" s="240"/>
      <c r="K32" s="300"/>
      <c r="L32" s="429">
        <v>370512.23</v>
      </c>
      <c r="M32" s="429">
        <f>L32</f>
        <v>370512.23</v>
      </c>
      <c r="N32" s="429"/>
    </row>
    <row r="33" spans="1:14" ht="25.5" customHeight="1">
      <c r="A33" s="202"/>
      <c r="B33" s="292"/>
      <c r="C33" s="292"/>
      <c r="D33" s="292"/>
      <c r="E33" s="292"/>
      <c r="F33" s="293"/>
      <c r="G33" s="301" t="s">
        <v>448</v>
      </c>
      <c r="H33" s="298" t="s">
        <v>484</v>
      </c>
      <c r="I33" s="299"/>
      <c r="J33" s="240"/>
      <c r="K33" s="300"/>
      <c r="L33" s="429">
        <f>L34</f>
        <v>158947.37</v>
      </c>
      <c r="M33" s="429">
        <f>M34</f>
        <v>158947.37</v>
      </c>
      <c r="N33" s="495">
        <f>N34</f>
        <v>360124.6</v>
      </c>
    </row>
    <row r="34" spans="1:14" ht="25.5" customHeight="1">
      <c r="A34" s="202"/>
      <c r="B34" s="292"/>
      <c r="C34" s="292"/>
      <c r="D34" s="292"/>
      <c r="E34" s="292"/>
      <c r="F34" s="293"/>
      <c r="G34" s="236" t="s">
        <v>188</v>
      </c>
      <c r="H34" s="295"/>
      <c r="I34" s="296">
        <v>200</v>
      </c>
      <c r="J34" s="240"/>
      <c r="K34" s="300"/>
      <c r="L34" s="429">
        <v>158947.37</v>
      </c>
      <c r="M34" s="429">
        <f>L34</f>
        <v>158947.37</v>
      </c>
      <c r="N34" s="495">
        <v>360124.6</v>
      </c>
    </row>
    <row r="35" spans="1:14" s="225" customFormat="1" ht="38.25" customHeight="1">
      <c r="A35" s="302"/>
      <c r="B35" s="523" t="s">
        <v>189</v>
      </c>
      <c r="C35" s="523"/>
      <c r="D35" s="523"/>
      <c r="E35" s="523"/>
      <c r="F35" s="524"/>
      <c r="G35" s="477" t="s">
        <v>379</v>
      </c>
      <c r="H35" s="474" t="s">
        <v>380</v>
      </c>
      <c r="I35" s="475" t="s">
        <v>181</v>
      </c>
      <c r="J35" s="476">
        <f>J36</f>
      </c>
      <c r="K35" s="476">
        <f>K36</f>
      </c>
      <c r="L35" s="425">
        <f>L36+L40+L44+L48</f>
        <v>31000</v>
      </c>
      <c r="M35" s="425">
        <f>M36+M40+M44+M48</f>
        <v>31000</v>
      </c>
      <c r="N35" s="425">
        <f>N36+N40+N44+N48</f>
        <v>0</v>
      </c>
    </row>
    <row r="36" spans="1:14" ht="39" customHeight="1">
      <c r="A36" s="202"/>
      <c r="B36" s="292"/>
      <c r="C36" s="292"/>
      <c r="D36" s="292"/>
      <c r="E36" s="292"/>
      <c r="F36" s="293"/>
      <c r="G36" s="235" t="s">
        <v>381</v>
      </c>
      <c r="H36" s="215" t="s">
        <v>383</v>
      </c>
      <c r="I36" s="221" t="s">
        <v>181</v>
      </c>
      <c r="J36" s="221" t="s">
        <v>181</v>
      </c>
      <c r="K36" s="221" t="s">
        <v>181</v>
      </c>
      <c r="L36" s="426">
        <f aca="true" t="shared" si="2" ref="L36:N37">L37</f>
        <v>1000</v>
      </c>
      <c r="M36" s="426">
        <f t="shared" si="2"/>
        <v>1000</v>
      </c>
      <c r="N36" s="426">
        <f t="shared" si="2"/>
        <v>0</v>
      </c>
    </row>
    <row r="37" spans="1:14" ht="45.75" customHeight="1">
      <c r="A37" s="202"/>
      <c r="B37" s="292"/>
      <c r="C37" s="292"/>
      <c r="D37" s="292"/>
      <c r="E37" s="292"/>
      <c r="F37" s="293"/>
      <c r="G37" s="310" t="s">
        <v>382</v>
      </c>
      <c r="H37" s="306" t="s">
        <v>384</v>
      </c>
      <c r="I37" s="307"/>
      <c r="J37" s="308"/>
      <c r="K37" s="309"/>
      <c r="L37" s="427">
        <f t="shared" si="2"/>
        <v>1000</v>
      </c>
      <c r="M37" s="427">
        <f t="shared" si="2"/>
        <v>1000</v>
      </c>
      <c r="N37" s="427">
        <f t="shared" si="2"/>
        <v>0</v>
      </c>
    </row>
    <row r="38" spans="1:14" ht="36.75" customHeight="1">
      <c r="A38" s="202"/>
      <c r="B38" s="292"/>
      <c r="C38" s="292"/>
      <c r="D38" s="292"/>
      <c r="E38" s="292"/>
      <c r="F38" s="293"/>
      <c r="G38" s="301" t="s">
        <v>385</v>
      </c>
      <c r="H38" s="298" t="s">
        <v>466</v>
      </c>
      <c r="I38" s="299"/>
      <c r="J38" s="240"/>
      <c r="K38" s="300"/>
      <c r="L38" s="429">
        <v>1000</v>
      </c>
      <c r="M38" s="429">
        <v>1000</v>
      </c>
      <c r="N38" s="495"/>
    </row>
    <row r="39" spans="1:14" ht="22.5" customHeight="1">
      <c r="A39" s="202"/>
      <c r="B39" s="292"/>
      <c r="C39" s="292"/>
      <c r="D39" s="292"/>
      <c r="E39" s="292"/>
      <c r="F39" s="293"/>
      <c r="G39" s="236" t="s">
        <v>188</v>
      </c>
      <c r="H39" s="295"/>
      <c r="I39" s="296">
        <v>200</v>
      </c>
      <c r="J39" s="240"/>
      <c r="K39" s="300"/>
      <c r="L39" s="429">
        <v>1000</v>
      </c>
      <c r="M39" s="429">
        <v>1000</v>
      </c>
      <c r="N39" s="495"/>
    </row>
    <row r="40" spans="1:14" ht="36.75" customHeight="1">
      <c r="A40" s="202"/>
      <c r="B40" s="292"/>
      <c r="C40" s="292"/>
      <c r="D40" s="292"/>
      <c r="E40" s="292"/>
      <c r="F40" s="293"/>
      <c r="G40" s="235" t="s">
        <v>386</v>
      </c>
      <c r="H40" s="215" t="s">
        <v>387</v>
      </c>
      <c r="I40" s="221" t="s">
        <v>181</v>
      </c>
      <c r="J40" s="221" t="s">
        <v>181</v>
      </c>
      <c r="K40" s="221" t="s">
        <v>181</v>
      </c>
      <c r="L40" s="426">
        <f aca="true" t="shared" si="3" ref="L40:N41">L41</f>
        <v>10000</v>
      </c>
      <c r="M40" s="426">
        <f t="shared" si="3"/>
        <v>10000</v>
      </c>
      <c r="N40" s="426">
        <f t="shared" si="3"/>
        <v>0</v>
      </c>
    </row>
    <row r="41" spans="1:14" ht="45.75" customHeight="1">
      <c r="A41" s="202"/>
      <c r="B41" s="292"/>
      <c r="C41" s="292"/>
      <c r="D41" s="292"/>
      <c r="E41" s="292"/>
      <c r="F41" s="293"/>
      <c r="G41" s="310" t="s">
        <v>389</v>
      </c>
      <c r="H41" s="306" t="s">
        <v>388</v>
      </c>
      <c r="I41" s="307"/>
      <c r="J41" s="308"/>
      <c r="K41" s="309"/>
      <c r="L41" s="427">
        <f t="shared" si="3"/>
        <v>10000</v>
      </c>
      <c r="M41" s="427">
        <f t="shared" si="3"/>
        <v>10000</v>
      </c>
      <c r="N41" s="427">
        <f t="shared" si="3"/>
        <v>0</v>
      </c>
    </row>
    <row r="42" spans="1:14" ht="45.75" customHeight="1">
      <c r="A42" s="202"/>
      <c r="B42" s="292"/>
      <c r="C42" s="292"/>
      <c r="D42" s="292"/>
      <c r="E42" s="292"/>
      <c r="F42" s="293"/>
      <c r="G42" s="301" t="s">
        <v>390</v>
      </c>
      <c r="H42" s="298" t="s">
        <v>467</v>
      </c>
      <c r="I42" s="299"/>
      <c r="J42" s="240"/>
      <c r="K42" s="300"/>
      <c r="L42" s="429">
        <f>L43</f>
        <v>10000</v>
      </c>
      <c r="M42" s="429">
        <f>L42</f>
        <v>10000</v>
      </c>
      <c r="N42" s="495"/>
    </row>
    <row r="43" spans="1:14" ht="22.5" customHeight="1">
      <c r="A43" s="202"/>
      <c r="B43" s="292"/>
      <c r="C43" s="292"/>
      <c r="D43" s="292"/>
      <c r="E43" s="292"/>
      <c r="F43" s="293"/>
      <c r="G43" s="236" t="s">
        <v>188</v>
      </c>
      <c r="H43" s="295"/>
      <c r="I43" s="296">
        <v>200</v>
      </c>
      <c r="J43" s="240"/>
      <c r="K43" s="300"/>
      <c r="L43" s="429">
        <v>10000</v>
      </c>
      <c r="M43" s="429">
        <f>L43</f>
        <v>10000</v>
      </c>
      <c r="N43" s="495"/>
    </row>
    <row r="44" spans="1:14" ht="46.5" customHeight="1">
      <c r="A44" s="202"/>
      <c r="B44" s="292"/>
      <c r="C44" s="292"/>
      <c r="D44" s="292"/>
      <c r="E44" s="292"/>
      <c r="F44" s="293"/>
      <c r="G44" s="235" t="s">
        <v>392</v>
      </c>
      <c r="H44" s="215" t="s">
        <v>391</v>
      </c>
      <c r="I44" s="221" t="s">
        <v>181</v>
      </c>
      <c r="J44" s="221" t="s">
        <v>181</v>
      </c>
      <c r="K44" s="221" t="s">
        <v>181</v>
      </c>
      <c r="L44" s="426">
        <f aca="true" t="shared" si="4" ref="L44:N46">L45</f>
        <v>10000</v>
      </c>
      <c r="M44" s="426">
        <f t="shared" si="4"/>
        <v>10000</v>
      </c>
      <c r="N44" s="426">
        <f t="shared" si="4"/>
        <v>0</v>
      </c>
    </row>
    <row r="45" spans="1:14" ht="45.75" customHeight="1">
      <c r="A45" s="202"/>
      <c r="B45" s="292"/>
      <c r="C45" s="292"/>
      <c r="D45" s="292"/>
      <c r="E45" s="292"/>
      <c r="F45" s="293"/>
      <c r="G45" s="310" t="s">
        <v>394</v>
      </c>
      <c r="H45" s="306" t="s">
        <v>393</v>
      </c>
      <c r="I45" s="307"/>
      <c r="J45" s="308"/>
      <c r="K45" s="309"/>
      <c r="L45" s="427">
        <f t="shared" si="4"/>
        <v>10000</v>
      </c>
      <c r="M45" s="427">
        <f t="shared" si="4"/>
        <v>10000</v>
      </c>
      <c r="N45" s="427">
        <f t="shared" si="4"/>
        <v>0</v>
      </c>
    </row>
    <row r="46" spans="1:14" ht="53.25" customHeight="1">
      <c r="A46" s="202"/>
      <c r="B46" s="292"/>
      <c r="C46" s="292"/>
      <c r="D46" s="292"/>
      <c r="E46" s="292"/>
      <c r="F46" s="293"/>
      <c r="G46" s="301" t="s">
        <v>395</v>
      </c>
      <c r="H46" s="298" t="s">
        <v>469</v>
      </c>
      <c r="I46" s="299"/>
      <c r="J46" s="240"/>
      <c r="K46" s="300"/>
      <c r="L46" s="429">
        <f t="shared" si="4"/>
        <v>10000</v>
      </c>
      <c r="M46" s="429">
        <f t="shared" si="4"/>
        <v>10000</v>
      </c>
      <c r="N46" s="495"/>
    </row>
    <row r="47" spans="1:14" ht="22.5" customHeight="1">
      <c r="A47" s="202"/>
      <c r="B47" s="292"/>
      <c r="C47" s="292"/>
      <c r="D47" s="292"/>
      <c r="E47" s="292"/>
      <c r="F47" s="293"/>
      <c r="G47" s="236" t="s">
        <v>188</v>
      </c>
      <c r="H47" s="295"/>
      <c r="I47" s="296">
        <v>200</v>
      </c>
      <c r="J47" s="240"/>
      <c r="K47" s="300"/>
      <c r="L47" s="429">
        <v>10000</v>
      </c>
      <c r="M47" s="429">
        <v>10000</v>
      </c>
      <c r="N47" s="495"/>
    </row>
    <row r="48" spans="1:14" ht="39.75" customHeight="1">
      <c r="A48" s="202"/>
      <c r="B48" s="292"/>
      <c r="C48" s="292"/>
      <c r="D48" s="292"/>
      <c r="E48" s="292"/>
      <c r="F48" s="293"/>
      <c r="G48" s="235" t="s">
        <v>398</v>
      </c>
      <c r="H48" s="215" t="s">
        <v>396</v>
      </c>
      <c r="I48" s="221" t="s">
        <v>181</v>
      </c>
      <c r="J48" s="221" t="s">
        <v>181</v>
      </c>
      <c r="K48" s="221" t="s">
        <v>181</v>
      </c>
      <c r="L48" s="426">
        <f aca="true" t="shared" si="5" ref="L48:N49">L49</f>
        <v>10000</v>
      </c>
      <c r="M48" s="426">
        <f t="shared" si="5"/>
        <v>10000</v>
      </c>
      <c r="N48" s="426">
        <f t="shared" si="5"/>
        <v>0</v>
      </c>
    </row>
    <row r="49" spans="1:14" ht="47.25" customHeight="1">
      <c r="A49" s="202"/>
      <c r="B49" s="292"/>
      <c r="C49" s="292"/>
      <c r="D49" s="292"/>
      <c r="E49" s="292"/>
      <c r="F49" s="293"/>
      <c r="G49" s="310" t="s">
        <v>399</v>
      </c>
      <c r="H49" s="306" t="s">
        <v>397</v>
      </c>
      <c r="I49" s="307"/>
      <c r="J49" s="307"/>
      <c r="K49" s="307"/>
      <c r="L49" s="427">
        <f t="shared" si="5"/>
        <v>10000</v>
      </c>
      <c r="M49" s="427">
        <f t="shared" si="5"/>
        <v>10000</v>
      </c>
      <c r="N49" s="427">
        <f t="shared" si="5"/>
        <v>0</v>
      </c>
    </row>
    <row r="50" spans="1:14" ht="42.75" customHeight="1">
      <c r="A50" s="202"/>
      <c r="B50" s="292"/>
      <c r="C50" s="292"/>
      <c r="D50" s="292"/>
      <c r="E50" s="292"/>
      <c r="F50" s="293"/>
      <c r="G50" s="301" t="s">
        <v>400</v>
      </c>
      <c r="H50" s="298" t="s">
        <v>468</v>
      </c>
      <c r="I50" s="299"/>
      <c r="J50" s="240"/>
      <c r="K50" s="300"/>
      <c r="L50" s="429">
        <v>10000</v>
      </c>
      <c r="M50" s="429">
        <v>10000</v>
      </c>
      <c r="N50" s="495"/>
    </row>
    <row r="51" spans="1:14" ht="22.5" customHeight="1">
      <c r="A51" s="202"/>
      <c r="B51" s="292"/>
      <c r="C51" s="292"/>
      <c r="D51" s="292"/>
      <c r="E51" s="292"/>
      <c r="F51" s="293"/>
      <c r="G51" s="236" t="s">
        <v>188</v>
      </c>
      <c r="H51" s="295"/>
      <c r="I51" s="296">
        <v>200</v>
      </c>
      <c r="J51" s="240"/>
      <c r="K51" s="300"/>
      <c r="L51" s="429">
        <v>10000</v>
      </c>
      <c r="M51" s="429">
        <v>10000</v>
      </c>
      <c r="N51" s="495"/>
    </row>
    <row r="52" spans="1:14" ht="22.5" customHeight="1">
      <c r="A52" s="202"/>
      <c r="B52" s="292"/>
      <c r="C52" s="292"/>
      <c r="D52" s="292"/>
      <c r="E52" s="292"/>
      <c r="F52" s="293"/>
      <c r="G52" s="478" t="s">
        <v>416</v>
      </c>
      <c r="H52" s="451" t="s">
        <v>418</v>
      </c>
      <c r="I52" s="452"/>
      <c r="J52" s="453"/>
      <c r="K52" s="454"/>
      <c r="L52" s="455">
        <f aca="true" t="shared" si="6" ref="L52:N55">L53</f>
        <v>50000</v>
      </c>
      <c r="M52" s="455">
        <f t="shared" si="6"/>
        <v>50000</v>
      </c>
      <c r="N52" s="455">
        <f t="shared" si="6"/>
        <v>0</v>
      </c>
    </row>
    <row r="53" spans="1:14" ht="54" customHeight="1">
      <c r="A53" s="202"/>
      <c r="B53" s="292"/>
      <c r="C53" s="292"/>
      <c r="D53" s="292"/>
      <c r="E53" s="292"/>
      <c r="F53" s="293"/>
      <c r="G53" s="235" t="s">
        <v>417</v>
      </c>
      <c r="H53" s="215" t="s">
        <v>419</v>
      </c>
      <c r="I53" s="221"/>
      <c r="J53" s="227"/>
      <c r="K53" s="231"/>
      <c r="L53" s="426">
        <f t="shared" si="6"/>
        <v>50000</v>
      </c>
      <c r="M53" s="426">
        <f t="shared" si="6"/>
        <v>50000</v>
      </c>
      <c r="N53" s="426">
        <f t="shared" si="6"/>
        <v>0</v>
      </c>
    </row>
    <row r="54" spans="1:14" ht="27" customHeight="1">
      <c r="A54" s="202"/>
      <c r="B54" s="292"/>
      <c r="C54" s="292"/>
      <c r="D54" s="292"/>
      <c r="E54" s="292"/>
      <c r="F54" s="293"/>
      <c r="G54" s="310" t="s">
        <v>403</v>
      </c>
      <c r="H54" s="306" t="s">
        <v>405</v>
      </c>
      <c r="I54" s="307"/>
      <c r="J54" s="308"/>
      <c r="K54" s="309"/>
      <c r="L54" s="427">
        <f t="shared" si="6"/>
        <v>50000</v>
      </c>
      <c r="M54" s="427">
        <f t="shared" si="6"/>
        <v>50000</v>
      </c>
      <c r="N54" s="427">
        <f t="shared" si="6"/>
        <v>0</v>
      </c>
    </row>
    <row r="55" spans="1:14" ht="46.5" customHeight="1">
      <c r="A55" s="202"/>
      <c r="B55" s="292"/>
      <c r="C55" s="292"/>
      <c r="D55" s="292"/>
      <c r="E55" s="292"/>
      <c r="F55" s="293"/>
      <c r="G55" s="236" t="s">
        <v>404</v>
      </c>
      <c r="H55" s="298" t="s">
        <v>465</v>
      </c>
      <c r="I55" s="299"/>
      <c r="J55" s="240"/>
      <c r="K55" s="300"/>
      <c r="L55" s="429">
        <f t="shared" si="6"/>
        <v>50000</v>
      </c>
      <c r="M55" s="429">
        <f t="shared" si="6"/>
        <v>50000</v>
      </c>
      <c r="N55" s="495"/>
    </row>
    <row r="56" spans="1:14" ht="27" customHeight="1">
      <c r="A56" s="202"/>
      <c r="B56" s="292"/>
      <c r="C56" s="292"/>
      <c r="D56" s="292"/>
      <c r="E56" s="292"/>
      <c r="F56" s="293"/>
      <c r="G56" s="236" t="s">
        <v>188</v>
      </c>
      <c r="H56" s="295"/>
      <c r="I56" s="296">
        <v>200</v>
      </c>
      <c r="J56" s="240"/>
      <c r="K56" s="300"/>
      <c r="L56" s="429">
        <v>50000</v>
      </c>
      <c r="M56" s="429">
        <f>L56</f>
        <v>50000</v>
      </c>
      <c r="N56" s="495"/>
    </row>
    <row r="57" spans="1:14" ht="30.75" customHeight="1">
      <c r="A57" s="202"/>
      <c r="B57" s="521" t="s">
        <v>189</v>
      </c>
      <c r="C57" s="521"/>
      <c r="D57" s="521"/>
      <c r="E57" s="521"/>
      <c r="F57" s="522"/>
      <c r="G57" s="477" t="s">
        <v>229</v>
      </c>
      <c r="H57" s="214" t="s">
        <v>268</v>
      </c>
      <c r="I57" s="220" t="s">
        <v>181</v>
      </c>
      <c r="J57" s="226">
        <f aca="true" t="shared" si="7" ref="J57:L59">J58</f>
        <v>0</v>
      </c>
      <c r="K57" s="226">
        <f t="shared" si="7"/>
        <v>2826657</v>
      </c>
      <c r="L57" s="425">
        <f t="shared" si="7"/>
        <v>10164863.59</v>
      </c>
      <c r="M57" s="425">
        <f>K57+L57</f>
        <v>12991520.59</v>
      </c>
      <c r="N57" s="425">
        <f>N58</f>
        <v>914700</v>
      </c>
    </row>
    <row r="58" spans="1:19" ht="30">
      <c r="A58" s="202"/>
      <c r="B58" s="513" t="s">
        <v>190</v>
      </c>
      <c r="C58" s="513"/>
      <c r="D58" s="513"/>
      <c r="E58" s="513"/>
      <c r="F58" s="514"/>
      <c r="G58" s="235" t="s">
        <v>215</v>
      </c>
      <c r="H58" s="215" t="s">
        <v>269</v>
      </c>
      <c r="I58" s="221" t="s">
        <v>181</v>
      </c>
      <c r="J58" s="227">
        <f t="shared" si="7"/>
        <v>0</v>
      </c>
      <c r="K58" s="227">
        <f t="shared" si="7"/>
        <v>2826657</v>
      </c>
      <c r="L58" s="426">
        <f t="shared" si="7"/>
        <v>10164863.59</v>
      </c>
      <c r="M58" s="426">
        <f>K58+L58</f>
        <v>12991520.59</v>
      </c>
      <c r="N58" s="426">
        <f>N59</f>
        <v>914700</v>
      </c>
      <c r="S58" s="191">
        <v>1</v>
      </c>
    </row>
    <row r="59" spans="1:14" ht="40.5">
      <c r="A59" s="202"/>
      <c r="B59" s="292"/>
      <c r="C59" s="292"/>
      <c r="D59" s="292"/>
      <c r="E59" s="292"/>
      <c r="F59" s="293"/>
      <c r="G59" s="310" t="s">
        <v>270</v>
      </c>
      <c r="H59" s="306" t="s">
        <v>271</v>
      </c>
      <c r="I59" s="307"/>
      <c r="J59" s="308">
        <f t="shared" si="7"/>
        <v>0</v>
      </c>
      <c r="K59" s="308">
        <f>K65+K67</f>
        <v>2826657</v>
      </c>
      <c r="L59" s="427">
        <f>L60+L63</f>
        <v>10164863.59</v>
      </c>
      <c r="M59" s="427">
        <f>K59+L59</f>
        <v>12991520.59</v>
      </c>
      <c r="N59" s="427">
        <f>N60+N63+N65+N67</f>
        <v>914700</v>
      </c>
    </row>
    <row r="60" spans="1:14" ht="20.25">
      <c r="A60" s="202"/>
      <c r="B60" s="515" t="s">
        <v>191</v>
      </c>
      <c r="C60" s="515"/>
      <c r="D60" s="515"/>
      <c r="E60" s="515"/>
      <c r="F60" s="516"/>
      <c r="G60" s="236" t="s">
        <v>192</v>
      </c>
      <c r="H60" s="209" t="s">
        <v>272</v>
      </c>
      <c r="I60" s="222" t="s">
        <v>181</v>
      </c>
      <c r="J60" s="228">
        <f>J61+J62</f>
        <v>0</v>
      </c>
      <c r="K60" s="228">
        <f>K61+K62</f>
        <v>0</v>
      </c>
      <c r="L60" s="259">
        <f>L61+L62</f>
        <v>9977700</v>
      </c>
      <c r="M60" s="259">
        <f>M61+M62</f>
        <v>9977700</v>
      </c>
      <c r="N60" s="495"/>
    </row>
    <row r="61" spans="1:14" ht="15">
      <c r="A61" s="202"/>
      <c r="B61" s="207"/>
      <c r="C61" s="207"/>
      <c r="D61" s="207"/>
      <c r="E61" s="207"/>
      <c r="F61" s="208"/>
      <c r="G61" s="236" t="s">
        <v>182</v>
      </c>
      <c r="H61" s="209"/>
      <c r="I61" s="222">
        <v>300</v>
      </c>
      <c r="J61" s="228">
        <v>0</v>
      </c>
      <c r="K61" s="232">
        <v>0</v>
      </c>
      <c r="L61" s="259">
        <v>0</v>
      </c>
      <c r="M61" s="259">
        <v>0</v>
      </c>
      <c r="N61" s="495"/>
    </row>
    <row r="62" spans="1:14" ht="24" customHeight="1">
      <c r="A62" s="202"/>
      <c r="B62" s="517">
        <v>200</v>
      </c>
      <c r="C62" s="517"/>
      <c r="D62" s="517"/>
      <c r="E62" s="517"/>
      <c r="F62" s="518"/>
      <c r="G62" s="236" t="s">
        <v>183</v>
      </c>
      <c r="H62" s="209" t="s">
        <v>181</v>
      </c>
      <c r="I62" s="222">
        <v>600</v>
      </c>
      <c r="J62" s="228">
        <v>0</v>
      </c>
      <c r="K62" s="232">
        <v>0</v>
      </c>
      <c r="L62" s="432">
        <v>9977700</v>
      </c>
      <c r="M62" s="259">
        <f>L62</f>
        <v>9977700</v>
      </c>
      <c r="N62" s="495"/>
    </row>
    <row r="63" spans="1:14" ht="24" customHeight="1">
      <c r="A63" s="202"/>
      <c r="B63" s="207"/>
      <c r="C63" s="207"/>
      <c r="D63" s="207"/>
      <c r="E63" s="207"/>
      <c r="F63" s="208"/>
      <c r="G63" s="236" t="s">
        <v>430</v>
      </c>
      <c r="H63" s="209" t="s">
        <v>431</v>
      </c>
      <c r="I63" s="222"/>
      <c r="J63" s="228"/>
      <c r="K63" s="232"/>
      <c r="L63" s="432">
        <f>L64</f>
        <v>187163.59</v>
      </c>
      <c r="M63" s="432">
        <f>M64</f>
        <v>187163.59</v>
      </c>
      <c r="N63" s="495"/>
    </row>
    <row r="64" spans="1:14" ht="15" customHeight="1">
      <c r="A64" s="202"/>
      <c r="B64" s="207"/>
      <c r="C64" s="207"/>
      <c r="D64" s="207"/>
      <c r="E64" s="207"/>
      <c r="F64" s="208"/>
      <c r="G64" s="236" t="s">
        <v>153</v>
      </c>
      <c r="H64" s="209"/>
      <c r="I64" s="222">
        <v>500</v>
      </c>
      <c r="J64" s="228"/>
      <c r="K64" s="232"/>
      <c r="L64" s="432">
        <v>187163.59</v>
      </c>
      <c r="M64" s="259">
        <f>L64</f>
        <v>187163.59</v>
      </c>
      <c r="N64" s="495"/>
    </row>
    <row r="65" spans="1:14" ht="15" customHeight="1">
      <c r="A65" s="202"/>
      <c r="B65" s="207"/>
      <c r="C65" s="207"/>
      <c r="D65" s="207"/>
      <c r="E65" s="207"/>
      <c r="F65" s="208"/>
      <c r="G65" s="236" t="s">
        <v>441</v>
      </c>
      <c r="H65" s="209" t="s">
        <v>442</v>
      </c>
      <c r="I65" s="222"/>
      <c r="J65" s="228"/>
      <c r="K65" s="232">
        <f>K66</f>
        <v>1911957</v>
      </c>
      <c r="L65" s="432"/>
      <c r="M65" s="259">
        <f>M66</f>
        <v>1911957</v>
      </c>
      <c r="N65" s="495"/>
    </row>
    <row r="66" spans="1:14" ht="15" customHeight="1">
      <c r="A66" s="202"/>
      <c r="B66" s="207"/>
      <c r="C66" s="207"/>
      <c r="D66" s="207"/>
      <c r="E66" s="207"/>
      <c r="F66" s="208"/>
      <c r="G66" s="236" t="s">
        <v>183</v>
      </c>
      <c r="H66" s="209" t="s">
        <v>181</v>
      </c>
      <c r="I66" s="222">
        <v>600</v>
      </c>
      <c r="J66" s="228"/>
      <c r="K66" s="232">
        <v>1911957</v>
      </c>
      <c r="L66" s="432"/>
      <c r="M66" s="259">
        <f>K66</f>
        <v>1911957</v>
      </c>
      <c r="N66" s="495"/>
    </row>
    <row r="67" spans="1:14" ht="36" customHeight="1">
      <c r="A67" s="202"/>
      <c r="B67" s="207"/>
      <c r="C67" s="207"/>
      <c r="D67" s="207"/>
      <c r="E67" s="207"/>
      <c r="F67" s="208"/>
      <c r="G67" s="236" t="s">
        <v>473</v>
      </c>
      <c r="H67" s="209" t="s">
        <v>474</v>
      </c>
      <c r="I67" s="222"/>
      <c r="J67" s="228"/>
      <c r="K67" s="232">
        <f>K68</f>
        <v>914700</v>
      </c>
      <c r="L67" s="432"/>
      <c r="M67" s="259">
        <f>M68</f>
        <v>914700</v>
      </c>
      <c r="N67" s="495">
        <f>N68</f>
        <v>914700</v>
      </c>
    </row>
    <row r="68" spans="1:14" ht="15" customHeight="1">
      <c r="A68" s="202"/>
      <c r="B68" s="207"/>
      <c r="C68" s="207"/>
      <c r="D68" s="207"/>
      <c r="E68" s="207"/>
      <c r="F68" s="208"/>
      <c r="G68" s="236" t="s">
        <v>183</v>
      </c>
      <c r="H68" s="209" t="s">
        <v>181</v>
      </c>
      <c r="I68" s="222">
        <v>600</v>
      </c>
      <c r="J68" s="228"/>
      <c r="K68" s="232">
        <v>914700</v>
      </c>
      <c r="L68" s="432"/>
      <c r="M68" s="259">
        <f>K68</f>
        <v>914700</v>
      </c>
      <c r="N68" s="495">
        <v>914700</v>
      </c>
    </row>
    <row r="69" spans="1:14" ht="27" customHeight="1">
      <c r="A69" s="202"/>
      <c r="B69" s="207"/>
      <c r="C69" s="207"/>
      <c r="D69" s="207"/>
      <c r="E69" s="207"/>
      <c r="F69" s="208"/>
      <c r="G69" s="237" t="s">
        <v>407</v>
      </c>
      <c r="H69" s="214" t="s">
        <v>406</v>
      </c>
      <c r="I69" s="220" t="s">
        <v>181</v>
      </c>
      <c r="J69" s="226">
        <f>J70</f>
        <v>0</v>
      </c>
      <c r="K69" s="226">
        <f>K70</f>
        <v>0</v>
      </c>
      <c r="L69" s="425">
        <f>L70</f>
        <v>70000</v>
      </c>
      <c r="M69" s="425">
        <f>K69+L69</f>
        <v>70000</v>
      </c>
      <c r="N69" s="425">
        <f>N70</f>
        <v>0</v>
      </c>
    </row>
    <row r="70" spans="1:14" ht="24" customHeight="1">
      <c r="A70" s="202"/>
      <c r="B70" s="207"/>
      <c r="C70" s="207"/>
      <c r="D70" s="207"/>
      <c r="E70" s="207"/>
      <c r="F70" s="208"/>
      <c r="G70" s="235" t="s">
        <v>409</v>
      </c>
      <c r="H70" s="215" t="s">
        <v>408</v>
      </c>
      <c r="I70" s="221" t="s">
        <v>181</v>
      </c>
      <c r="J70" s="227">
        <f aca="true" t="shared" si="8" ref="J70:L71">J71</f>
        <v>0</v>
      </c>
      <c r="K70" s="227">
        <f t="shared" si="8"/>
        <v>0</v>
      </c>
      <c r="L70" s="426">
        <f t="shared" si="8"/>
        <v>70000</v>
      </c>
      <c r="M70" s="426">
        <f>K70+L70</f>
        <v>70000</v>
      </c>
      <c r="N70" s="426">
        <f>N71</f>
        <v>0</v>
      </c>
    </row>
    <row r="71" spans="1:14" ht="27" customHeight="1">
      <c r="A71" s="202"/>
      <c r="B71" s="207"/>
      <c r="C71" s="207"/>
      <c r="D71" s="207"/>
      <c r="E71" s="207"/>
      <c r="F71" s="208"/>
      <c r="G71" s="310" t="s">
        <v>410</v>
      </c>
      <c r="H71" s="306" t="s">
        <v>411</v>
      </c>
      <c r="I71" s="307"/>
      <c r="J71" s="308">
        <f t="shared" si="8"/>
        <v>0</v>
      </c>
      <c r="K71" s="308">
        <f>K72</f>
        <v>0</v>
      </c>
      <c r="L71" s="427">
        <f t="shared" si="8"/>
        <v>70000</v>
      </c>
      <c r="M71" s="427">
        <f>K71+L71</f>
        <v>70000</v>
      </c>
      <c r="N71" s="427">
        <f>N72</f>
        <v>0</v>
      </c>
    </row>
    <row r="72" spans="1:14" ht="24" customHeight="1">
      <c r="A72" s="202"/>
      <c r="B72" s="207"/>
      <c r="C72" s="207"/>
      <c r="D72" s="207"/>
      <c r="E72" s="207"/>
      <c r="F72" s="208"/>
      <c r="G72" s="236" t="s">
        <v>412</v>
      </c>
      <c r="H72" s="209" t="s">
        <v>470</v>
      </c>
      <c r="I72" s="222" t="s">
        <v>181</v>
      </c>
      <c r="J72" s="228">
        <f>J73+J75</f>
        <v>0</v>
      </c>
      <c r="K72" s="228">
        <f>K73+K75</f>
        <v>0</v>
      </c>
      <c r="L72" s="259">
        <f>L73</f>
        <v>70000</v>
      </c>
      <c r="M72" s="259">
        <f>M73</f>
        <v>70000</v>
      </c>
      <c r="N72" s="495"/>
    </row>
    <row r="73" spans="1:14" ht="25.5" customHeight="1">
      <c r="A73" s="202"/>
      <c r="B73" s="531" t="s">
        <v>193</v>
      </c>
      <c r="C73" s="532"/>
      <c r="D73" s="532"/>
      <c r="E73" s="532"/>
      <c r="F73" s="533"/>
      <c r="G73" s="236" t="s">
        <v>188</v>
      </c>
      <c r="H73" s="295"/>
      <c r="I73" s="296">
        <v>200</v>
      </c>
      <c r="J73" s="228">
        <v>0</v>
      </c>
      <c r="K73" s="232">
        <v>0</v>
      </c>
      <c r="L73" s="259">
        <v>70000</v>
      </c>
      <c r="M73" s="259">
        <f>L73</f>
        <v>70000</v>
      </c>
      <c r="N73" s="495"/>
    </row>
    <row r="74" spans="1:14" ht="25.5" customHeight="1">
      <c r="A74" s="202"/>
      <c r="B74" s="449"/>
      <c r="C74" s="450"/>
      <c r="D74" s="450"/>
      <c r="E74" s="450"/>
      <c r="F74" s="450"/>
      <c r="G74" s="237" t="s">
        <v>216</v>
      </c>
      <c r="H74" s="214" t="s">
        <v>413</v>
      </c>
      <c r="I74" s="220" t="s">
        <v>181</v>
      </c>
      <c r="J74" s="226">
        <f>J75</f>
        <v>0</v>
      </c>
      <c r="K74" s="226">
        <f>K75</f>
        <v>0</v>
      </c>
      <c r="L74" s="425">
        <f>L75+L79</f>
        <v>18714357.86</v>
      </c>
      <c r="M74" s="425">
        <f>M75+M79</f>
        <v>18714357.86</v>
      </c>
      <c r="N74" s="425">
        <f>N75+N79</f>
        <v>107659.1</v>
      </c>
    </row>
    <row r="75" spans="1:14" ht="36.75" customHeight="1">
      <c r="A75" s="202"/>
      <c r="B75" s="513" t="s">
        <v>194</v>
      </c>
      <c r="C75" s="513"/>
      <c r="D75" s="513"/>
      <c r="E75" s="513"/>
      <c r="F75" s="514"/>
      <c r="G75" s="235" t="s">
        <v>273</v>
      </c>
      <c r="H75" s="215" t="s">
        <v>274</v>
      </c>
      <c r="I75" s="221" t="s">
        <v>181</v>
      </c>
      <c r="J75" s="227">
        <f>J77</f>
        <v>0</v>
      </c>
      <c r="K75" s="227">
        <f>K77</f>
        <v>0</v>
      </c>
      <c r="L75" s="426">
        <f>L77</f>
        <v>44500</v>
      </c>
      <c r="M75" s="426">
        <f>M77</f>
        <v>44500</v>
      </c>
      <c r="N75" s="426">
        <f>N77</f>
        <v>24500</v>
      </c>
    </row>
    <row r="76" spans="1:14" s="225" customFormat="1" ht="18" customHeight="1">
      <c r="A76" s="302"/>
      <c r="B76" s="203"/>
      <c r="C76" s="203"/>
      <c r="D76" s="203"/>
      <c r="E76" s="203"/>
      <c r="F76" s="204"/>
      <c r="G76" s="310" t="s">
        <v>276</v>
      </c>
      <c r="H76" s="306" t="s">
        <v>277</v>
      </c>
      <c r="I76" s="307"/>
      <c r="J76" s="308">
        <f aca="true" t="shared" si="9" ref="J76:N77">J77</f>
        <v>0</v>
      </c>
      <c r="K76" s="308">
        <f t="shared" si="9"/>
        <v>0</v>
      </c>
      <c r="L76" s="427">
        <f t="shared" si="9"/>
        <v>44500</v>
      </c>
      <c r="M76" s="427">
        <f t="shared" si="9"/>
        <v>44500</v>
      </c>
      <c r="N76" s="427">
        <f t="shared" si="9"/>
        <v>24500</v>
      </c>
    </row>
    <row r="77" spans="1:14" ht="32.25" customHeight="1">
      <c r="A77" s="202"/>
      <c r="B77" s="517" t="s">
        <v>195</v>
      </c>
      <c r="C77" s="517"/>
      <c r="D77" s="517"/>
      <c r="E77" s="517"/>
      <c r="F77" s="518"/>
      <c r="G77" s="236" t="s">
        <v>230</v>
      </c>
      <c r="H77" s="209" t="s">
        <v>278</v>
      </c>
      <c r="I77" s="222" t="s">
        <v>181</v>
      </c>
      <c r="J77" s="228">
        <f t="shared" si="9"/>
        <v>0</v>
      </c>
      <c r="K77" s="232">
        <f t="shared" si="9"/>
        <v>0</v>
      </c>
      <c r="L77" s="259">
        <f t="shared" si="9"/>
        <v>44500</v>
      </c>
      <c r="M77" s="259">
        <f t="shared" si="9"/>
        <v>44500</v>
      </c>
      <c r="N77" s="495">
        <f>N78</f>
        <v>24500</v>
      </c>
    </row>
    <row r="78" spans="1:14" ht="24" customHeight="1">
      <c r="A78" s="202"/>
      <c r="B78" s="517">
        <v>200</v>
      </c>
      <c r="C78" s="517"/>
      <c r="D78" s="517"/>
      <c r="E78" s="517"/>
      <c r="F78" s="518"/>
      <c r="G78" s="236" t="s">
        <v>188</v>
      </c>
      <c r="H78" s="209" t="s">
        <v>181</v>
      </c>
      <c r="I78" s="222">
        <v>200</v>
      </c>
      <c r="J78" s="228">
        <v>0</v>
      </c>
      <c r="K78" s="230">
        <v>0</v>
      </c>
      <c r="L78" s="259">
        <v>44500</v>
      </c>
      <c r="M78" s="259">
        <f>L78+K78</f>
        <v>44500</v>
      </c>
      <c r="N78" s="495">
        <v>24500</v>
      </c>
    </row>
    <row r="79" spans="1:14" ht="24" customHeight="1">
      <c r="A79" s="202"/>
      <c r="B79" s="527" t="s">
        <v>196</v>
      </c>
      <c r="C79" s="527"/>
      <c r="D79" s="527"/>
      <c r="E79" s="527"/>
      <c r="F79" s="528"/>
      <c r="G79" s="235" t="s">
        <v>217</v>
      </c>
      <c r="H79" s="215" t="s">
        <v>279</v>
      </c>
      <c r="I79" s="221" t="s">
        <v>181</v>
      </c>
      <c r="J79" s="227">
        <f>J80+J87+J91+J94+J97+J102</f>
        <v>0</v>
      </c>
      <c r="K79" s="227">
        <f>K80+K87+K91+K94+K97+K102</f>
        <v>0</v>
      </c>
      <c r="L79" s="426">
        <f>L80+L87+L91+L94+L97+L102</f>
        <v>18669857.86</v>
      </c>
      <c r="M79" s="426">
        <f>M80+M87+M91+M94+M97+M102</f>
        <v>18669857.86</v>
      </c>
      <c r="N79" s="426">
        <f>N80+N87+N91+N94+N97+N102</f>
        <v>83159.1</v>
      </c>
    </row>
    <row r="80" spans="1:14" ht="21.75" customHeight="1">
      <c r="A80" s="202"/>
      <c r="B80" s="292"/>
      <c r="C80" s="292"/>
      <c r="D80" s="292"/>
      <c r="E80" s="292"/>
      <c r="F80" s="293"/>
      <c r="G80" s="310" t="s">
        <v>280</v>
      </c>
      <c r="H80" s="306" t="s">
        <v>281</v>
      </c>
      <c r="I80" s="307"/>
      <c r="J80" s="308">
        <f>J81+J83+J85</f>
        <v>0</v>
      </c>
      <c r="K80" s="308">
        <f>K81+K83+K85</f>
        <v>0</v>
      </c>
      <c r="L80" s="427">
        <f>L81+L83+L85</f>
        <v>855672.4</v>
      </c>
      <c r="M80" s="427">
        <f>M81+M83+M85</f>
        <v>855672.4</v>
      </c>
      <c r="N80" s="427">
        <f>N81+N83+N85</f>
        <v>0</v>
      </c>
    </row>
    <row r="81" spans="1:14" ht="33.75" customHeight="1">
      <c r="A81" s="202"/>
      <c r="B81" s="292"/>
      <c r="C81" s="292"/>
      <c r="D81" s="292"/>
      <c r="E81" s="292"/>
      <c r="F81" s="293"/>
      <c r="G81" s="294" t="s">
        <v>282</v>
      </c>
      <c r="H81" s="298" t="s">
        <v>283</v>
      </c>
      <c r="I81" s="296"/>
      <c r="J81" s="297">
        <f>J82</f>
        <v>0</v>
      </c>
      <c r="K81" s="297">
        <f>K82</f>
        <v>0</v>
      </c>
      <c r="L81" s="428">
        <f>L82</f>
        <v>749786.4</v>
      </c>
      <c r="M81" s="428">
        <f>M82</f>
        <v>749786.4</v>
      </c>
      <c r="N81" s="495">
        <f>N82</f>
        <v>0</v>
      </c>
    </row>
    <row r="82" spans="1:14" ht="21" customHeight="1">
      <c r="A82" s="202"/>
      <c r="B82" s="292"/>
      <c r="C82" s="292"/>
      <c r="D82" s="292"/>
      <c r="E82" s="292"/>
      <c r="F82" s="293"/>
      <c r="G82" s="236" t="s">
        <v>188</v>
      </c>
      <c r="H82" s="298"/>
      <c r="I82" s="296">
        <v>200</v>
      </c>
      <c r="J82" s="297">
        <v>0</v>
      </c>
      <c r="K82" s="297">
        <v>0</v>
      </c>
      <c r="L82" s="429">
        <v>749786.4</v>
      </c>
      <c r="M82" s="429">
        <f>L82</f>
        <v>749786.4</v>
      </c>
      <c r="N82" s="495"/>
    </row>
    <row r="83" spans="1:14" s="312" customFormat="1" ht="30">
      <c r="A83" s="311"/>
      <c r="B83" s="513" t="s">
        <v>197</v>
      </c>
      <c r="C83" s="513"/>
      <c r="D83" s="513"/>
      <c r="E83" s="513"/>
      <c r="F83" s="514"/>
      <c r="G83" s="301" t="s">
        <v>218</v>
      </c>
      <c r="H83" s="298" t="s">
        <v>284</v>
      </c>
      <c r="I83" s="299" t="s">
        <v>181</v>
      </c>
      <c r="J83" s="240">
        <f>J84</f>
        <v>0</v>
      </c>
      <c r="K83" s="240">
        <f>K84</f>
        <v>0</v>
      </c>
      <c r="L83" s="429">
        <f>L84</f>
        <v>92656</v>
      </c>
      <c r="M83" s="429">
        <f>M84</f>
        <v>92656</v>
      </c>
      <c r="N83" s="496">
        <f>N84</f>
        <v>0</v>
      </c>
    </row>
    <row r="84" spans="1:14" ht="20.25">
      <c r="A84" s="202"/>
      <c r="B84" s="525">
        <v>200</v>
      </c>
      <c r="C84" s="525"/>
      <c r="D84" s="525"/>
      <c r="E84" s="525"/>
      <c r="F84" s="526"/>
      <c r="G84" s="236" t="s">
        <v>188</v>
      </c>
      <c r="H84" s="209" t="s">
        <v>181</v>
      </c>
      <c r="I84" s="222">
        <v>200</v>
      </c>
      <c r="J84" s="228">
        <v>0</v>
      </c>
      <c r="K84" s="232">
        <v>0</v>
      </c>
      <c r="L84" s="432">
        <v>92656</v>
      </c>
      <c r="M84" s="259">
        <f>L84+K84</f>
        <v>92656</v>
      </c>
      <c r="N84" s="495"/>
    </row>
    <row r="85" spans="1:14" s="312" customFormat="1" ht="15">
      <c r="A85" s="311"/>
      <c r="B85" s="513" t="s">
        <v>198</v>
      </c>
      <c r="C85" s="513"/>
      <c r="D85" s="513"/>
      <c r="E85" s="513"/>
      <c r="F85" s="514"/>
      <c r="G85" s="301" t="s">
        <v>122</v>
      </c>
      <c r="H85" s="298" t="s">
        <v>285</v>
      </c>
      <c r="I85" s="299" t="s">
        <v>181</v>
      </c>
      <c r="J85" s="240">
        <f>J86</f>
        <v>0</v>
      </c>
      <c r="K85" s="240">
        <f>K86</f>
        <v>0</v>
      </c>
      <c r="L85" s="429">
        <f>L86</f>
        <v>13230</v>
      </c>
      <c r="M85" s="429">
        <f>M86</f>
        <v>13230</v>
      </c>
      <c r="N85" s="496">
        <f>N86</f>
        <v>0</v>
      </c>
    </row>
    <row r="86" spans="1:14" ht="20.25">
      <c r="A86" s="202"/>
      <c r="B86" s="205"/>
      <c r="C86" s="205"/>
      <c r="D86" s="205"/>
      <c r="E86" s="205"/>
      <c r="F86" s="206"/>
      <c r="G86" s="236" t="s">
        <v>188</v>
      </c>
      <c r="H86" s="209"/>
      <c r="I86" s="222">
        <v>200</v>
      </c>
      <c r="J86" s="228">
        <v>0</v>
      </c>
      <c r="K86" s="232">
        <v>0</v>
      </c>
      <c r="L86" s="259">
        <v>13230</v>
      </c>
      <c r="M86" s="259">
        <f>L86+K86</f>
        <v>13230</v>
      </c>
      <c r="N86" s="495"/>
    </row>
    <row r="87" spans="1:14" s="312" customFormat="1" ht="30">
      <c r="A87" s="311"/>
      <c r="B87" s="203"/>
      <c r="C87" s="203"/>
      <c r="D87" s="203"/>
      <c r="E87" s="203"/>
      <c r="F87" s="204"/>
      <c r="G87" s="310" t="s">
        <v>286</v>
      </c>
      <c r="H87" s="306" t="s">
        <v>287</v>
      </c>
      <c r="I87" s="307"/>
      <c r="J87" s="308">
        <f aca="true" t="shared" si="10" ref="J87:N88">J88</f>
        <v>0</v>
      </c>
      <c r="K87" s="308">
        <f t="shared" si="10"/>
        <v>0</v>
      </c>
      <c r="L87" s="427">
        <f t="shared" si="10"/>
        <v>912464.6</v>
      </c>
      <c r="M87" s="427">
        <f t="shared" si="10"/>
        <v>912464.6</v>
      </c>
      <c r="N87" s="427">
        <f t="shared" si="10"/>
        <v>0</v>
      </c>
    </row>
    <row r="88" spans="1:14" ht="15">
      <c r="A88" s="202"/>
      <c r="B88" s="205"/>
      <c r="C88" s="205"/>
      <c r="D88" s="205"/>
      <c r="E88" s="205"/>
      <c r="F88" s="206"/>
      <c r="G88" s="236" t="s">
        <v>219</v>
      </c>
      <c r="H88" s="209" t="s">
        <v>288</v>
      </c>
      <c r="I88" s="222"/>
      <c r="J88" s="228">
        <f t="shared" si="10"/>
        <v>0</v>
      </c>
      <c r="K88" s="228">
        <f t="shared" si="10"/>
        <v>0</v>
      </c>
      <c r="L88" s="498">
        <f>L89+L90</f>
        <v>912464.6</v>
      </c>
      <c r="M88" s="228">
        <f>M89+M90</f>
        <v>912464.6</v>
      </c>
      <c r="N88" s="495">
        <f>N89</f>
        <v>0</v>
      </c>
    </row>
    <row r="89" spans="1:14" ht="20.25">
      <c r="A89" s="202"/>
      <c r="B89" s="205"/>
      <c r="C89" s="205"/>
      <c r="D89" s="205"/>
      <c r="E89" s="205"/>
      <c r="F89" s="206"/>
      <c r="G89" s="236" t="s">
        <v>188</v>
      </c>
      <c r="H89" s="209"/>
      <c r="I89" s="222">
        <v>200</v>
      </c>
      <c r="J89" s="228">
        <v>0</v>
      </c>
      <c r="K89" s="232">
        <v>0</v>
      </c>
      <c r="L89" s="259">
        <v>839867.97</v>
      </c>
      <c r="M89" s="259">
        <f>J89+K89+L89</f>
        <v>839867.97</v>
      </c>
      <c r="N89" s="495"/>
    </row>
    <row r="90" spans="1:14" ht="15">
      <c r="A90" s="202"/>
      <c r="B90" s="205"/>
      <c r="C90" s="205"/>
      <c r="D90" s="205"/>
      <c r="E90" s="205"/>
      <c r="F90" s="206"/>
      <c r="G90" s="236" t="s">
        <v>184</v>
      </c>
      <c r="H90" s="209"/>
      <c r="I90" s="222">
        <v>800</v>
      </c>
      <c r="J90" s="228"/>
      <c r="K90" s="232"/>
      <c r="L90" s="259">
        <v>72596.63</v>
      </c>
      <c r="M90" s="259">
        <f>L90</f>
        <v>72596.63</v>
      </c>
      <c r="N90" s="495"/>
    </row>
    <row r="91" spans="1:14" s="314" customFormat="1" ht="15">
      <c r="A91" s="313"/>
      <c r="B91" s="203"/>
      <c r="C91" s="203"/>
      <c r="D91" s="203"/>
      <c r="E91" s="203"/>
      <c r="F91" s="204"/>
      <c r="G91" s="310" t="s">
        <v>289</v>
      </c>
      <c r="H91" s="306" t="s">
        <v>290</v>
      </c>
      <c r="I91" s="307"/>
      <c r="J91" s="308">
        <f aca="true" t="shared" si="11" ref="J91:N92">J92</f>
        <v>0</v>
      </c>
      <c r="K91" s="308">
        <f t="shared" si="11"/>
        <v>0</v>
      </c>
      <c r="L91" s="427">
        <f t="shared" si="11"/>
        <v>2712523.26</v>
      </c>
      <c r="M91" s="427">
        <f t="shared" si="11"/>
        <v>2712523.26</v>
      </c>
      <c r="N91" s="427">
        <f t="shared" si="11"/>
        <v>0</v>
      </c>
    </row>
    <row r="92" spans="1:14" ht="15">
      <c r="A92" s="202"/>
      <c r="B92" s="205"/>
      <c r="C92" s="205"/>
      <c r="D92" s="205"/>
      <c r="E92" s="205"/>
      <c r="F92" s="206"/>
      <c r="G92" s="236" t="s">
        <v>125</v>
      </c>
      <c r="H92" s="209" t="s">
        <v>291</v>
      </c>
      <c r="I92" s="222"/>
      <c r="J92" s="228">
        <f t="shared" si="11"/>
        <v>0</v>
      </c>
      <c r="K92" s="228">
        <f t="shared" si="11"/>
        <v>0</v>
      </c>
      <c r="L92" s="259">
        <f>L93</f>
        <v>2712523.26</v>
      </c>
      <c r="M92" s="259">
        <f>M93</f>
        <v>2712523.26</v>
      </c>
      <c r="N92" s="495">
        <f>N93</f>
        <v>0</v>
      </c>
    </row>
    <row r="93" spans="1:14" ht="20.25">
      <c r="A93" s="202"/>
      <c r="B93" s="205"/>
      <c r="C93" s="205"/>
      <c r="D93" s="205"/>
      <c r="E93" s="205"/>
      <c r="F93" s="206"/>
      <c r="G93" s="236" t="s">
        <v>188</v>
      </c>
      <c r="H93" s="209"/>
      <c r="I93" s="222">
        <v>200</v>
      </c>
      <c r="J93" s="228">
        <v>0</v>
      </c>
      <c r="K93" s="232">
        <v>0</v>
      </c>
      <c r="L93" s="259">
        <v>2712523.26</v>
      </c>
      <c r="M93" s="259">
        <f>L93+K93</f>
        <v>2712523.26</v>
      </c>
      <c r="N93" s="495"/>
    </row>
    <row r="94" spans="1:14" ht="15">
      <c r="A94" s="202"/>
      <c r="B94" s="205"/>
      <c r="C94" s="205"/>
      <c r="D94" s="205"/>
      <c r="E94" s="205"/>
      <c r="F94" s="206"/>
      <c r="G94" s="310" t="s">
        <v>292</v>
      </c>
      <c r="H94" s="306" t="s">
        <v>293</v>
      </c>
      <c r="I94" s="307"/>
      <c r="J94" s="308">
        <f>J95</f>
        <v>0</v>
      </c>
      <c r="K94" s="308">
        <f>K95</f>
        <v>0</v>
      </c>
      <c r="L94" s="427">
        <f>L95</f>
        <v>4737031.92</v>
      </c>
      <c r="M94" s="427">
        <f>M95</f>
        <v>4737031.92</v>
      </c>
      <c r="N94" s="427">
        <f>N95</f>
        <v>0</v>
      </c>
    </row>
    <row r="95" spans="1:14" ht="15">
      <c r="A95" s="202"/>
      <c r="B95" s="205"/>
      <c r="C95" s="205"/>
      <c r="D95" s="205"/>
      <c r="E95" s="205"/>
      <c r="F95" s="206"/>
      <c r="G95" s="236" t="s">
        <v>220</v>
      </c>
      <c r="H95" s="209" t="s">
        <v>294</v>
      </c>
      <c r="I95" s="222"/>
      <c r="J95" s="228">
        <f>J96</f>
        <v>0</v>
      </c>
      <c r="K95" s="228">
        <f>K96</f>
        <v>0</v>
      </c>
      <c r="L95" s="259">
        <f>L96</f>
        <v>4737031.92</v>
      </c>
      <c r="M95" s="259">
        <f>L95+K95</f>
        <v>4737031.92</v>
      </c>
      <c r="N95" s="495">
        <f>N96</f>
        <v>0</v>
      </c>
    </row>
    <row r="96" spans="1:14" ht="20.25">
      <c r="A96" s="202"/>
      <c r="B96" s="205"/>
      <c r="C96" s="205"/>
      <c r="D96" s="205"/>
      <c r="E96" s="205"/>
      <c r="F96" s="206"/>
      <c r="G96" s="236" t="s">
        <v>188</v>
      </c>
      <c r="H96" s="209"/>
      <c r="I96" s="222">
        <v>200</v>
      </c>
      <c r="J96" s="228">
        <v>0</v>
      </c>
      <c r="K96" s="232">
        <v>0</v>
      </c>
      <c r="L96" s="259">
        <v>4737031.92</v>
      </c>
      <c r="M96" s="259">
        <f>L96+K96</f>
        <v>4737031.92</v>
      </c>
      <c r="N96" s="495"/>
    </row>
    <row r="97" spans="1:14" ht="20.25">
      <c r="A97" s="202"/>
      <c r="B97" s="205"/>
      <c r="C97" s="205"/>
      <c r="D97" s="205"/>
      <c r="E97" s="205"/>
      <c r="F97" s="206"/>
      <c r="G97" s="310" t="s">
        <v>295</v>
      </c>
      <c r="H97" s="306" t="s">
        <v>296</v>
      </c>
      <c r="I97" s="307"/>
      <c r="J97" s="308">
        <f>J98</f>
        <v>0</v>
      </c>
      <c r="K97" s="308">
        <f>K98</f>
        <v>0</v>
      </c>
      <c r="L97" s="427">
        <f>L99+L100+L101</f>
        <v>8953072.96</v>
      </c>
      <c r="M97" s="427">
        <f>M98</f>
        <v>8953072.96</v>
      </c>
      <c r="N97" s="427">
        <f>N98</f>
        <v>83159.1</v>
      </c>
    </row>
    <row r="98" spans="1:14" ht="20.25">
      <c r="A98" s="202"/>
      <c r="B98" s="205"/>
      <c r="C98" s="205"/>
      <c r="D98" s="205"/>
      <c r="E98" s="205"/>
      <c r="F98" s="206"/>
      <c r="G98" s="236" t="s">
        <v>224</v>
      </c>
      <c r="H98" s="209" t="s">
        <v>297</v>
      </c>
      <c r="I98" s="222"/>
      <c r="J98" s="228">
        <f>J99+J100+J101</f>
        <v>0</v>
      </c>
      <c r="K98" s="228">
        <f>K99+K100+K101</f>
        <v>0</v>
      </c>
      <c r="L98" s="259">
        <f>L99+L100+L101</f>
        <v>8953072.96</v>
      </c>
      <c r="M98" s="259">
        <f>M99+M100+M101</f>
        <v>8953072.96</v>
      </c>
      <c r="N98" s="495">
        <f>N99+N100+N101</f>
        <v>83159.1</v>
      </c>
    </row>
    <row r="99" spans="1:14" ht="57" customHeight="1">
      <c r="A99" s="202"/>
      <c r="B99" s="205"/>
      <c r="C99" s="205"/>
      <c r="D99" s="205"/>
      <c r="E99" s="205"/>
      <c r="F99" s="206"/>
      <c r="G99" s="236" t="s">
        <v>205</v>
      </c>
      <c r="H99" s="209"/>
      <c r="I99" s="222">
        <v>100</v>
      </c>
      <c r="J99" s="228">
        <v>0</v>
      </c>
      <c r="K99" s="232">
        <v>0</v>
      </c>
      <c r="L99" s="259">
        <v>6337862.38</v>
      </c>
      <c r="M99" s="259">
        <f>L99+K99</f>
        <v>6337862.38</v>
      </c>
      <c r="N99" s="495">
        <v>-122240.9</v>
      </c>
    </row>
    <row r="100" spans="1:14" ht="20.25">
      <c r="A100" s="202"/>
      <c r="B100" s="205"/>
      <c r="C100" s="205"/>
      <c r="D100" s="205"/>
      <c r="E100" s="205"/>
      <c r="F100" s="206"/>
      <c r="G100" s="236" t="s">
        <v>188</v>
      </c>
      <c r="H100" s="209"/>
      <c r="I100" s="222">
        <v>200</v>
      </c>
      <c r="J100" s="228">
        <v>0</v>
      </c>
      <c r="K100" s="232">
        <v>0</v>
      </c>
      <c r="L100" s="259">
        <v>2493883.58</v>
      </c>
      <c r="M100" s="259">
        <f>L100+K100</f>
        <v>2493883.58</v>
      </c>
      <c r="N100" s="495">
        <v>205400</v>
      </c>
    </row>
    <row r="101" spans="1:14" ht="15">
      <c r="A101" s="202"/>
      <c r="B101" s="205"/>
      <c r="C101" s="205"/>
      <c r="D101" s="205"/>
      <c r="E101" s="205"/>
      <c r="F101" s="206"/>
      <c r="G101" s="236" t="s">
        <v>184</v>
      </c>
      <c r="H101" s="209"/>
      <c r="I101" s="222">
        <v>800</v>
      </c>
      <c r="J101" s="228">
        <v>0</v>
      </c>
      <c r="K101" s="232">
        <v>0</v>
      </c>
      <c r="L101" s="259">
        <v>121327</v>
      </c>
      <c r="M101" s="259">
        <f>L101+K101</f>
        <v>121327</v>
      </c>
      <c r="N101" s="495"/>
    </row>
    <row r="102" spans="1:14" s="312" customFormat="1" ht="26.25" customHeight="1">
      <c r="A102" s="311"/>
      <c r="B102" s="203"/>
      <c r="C102" s="203"/>
      <c r="D102" s="203"/>
      <c r="E102" s="203"/>
      <c r="F102" s="204"/>
      <c r="G102" s="310" t="s">
        <v>298</v>
      </c>
      <c r="H102" s="306" t="s">
        <v>299</v>
      </c>
      <c r="I102" s="307"/>
      <c r="J102" s="308">
        <f>J105</f>
        <v>0</v>
      </c>
      <c r="K102" s="308">
        <f>K105</f>
        <v>0</v>
      </c>
      <c r="L102" s="427">
        <f>L103+L105</f>
        <v>499092.72</v>
      </c>
      <c r="M102" s="427">
        <f>M103+M105</f>
        <v>499092.72</v>
      </c>
      <c r="N102" s="427">
        <f>N103+N105</f>
        <v>0</v>
      </c>
    </row>
    <row r="103" spans="1:14" s="312" customFormat="1" ht="24" customHeight="1">
      <c r="A103" s="311"/>
      <c r="B103" s="203"/>
      <c r="C103" s="203"/>
      <c r="D103" s="203"/>
      <c r="E103" s="203"/>
      <c r="F103" s="204"/>
      <c r="G103" s="301" t="s">
        <v>451</v>
      </c>
      <c r="H103" s="298" t="s">
        <v>350</v>
      </c>
      <c r="I103" s="299"/>
      <c r="J103" s="240"/>
      <c r="K103" s="240"/>
      <c r="L103" s="429">
        <f>L104</f>
        <v>200000</v>
      </c>
      <c r="M103" s="429">
        <f>L103</f>
        <v>200000</v>
      </c>
      <c r="N103" s="496"/>
    </row>
    <row r="104" spans="1:14" s="312" customFormat="1" ht="24" customHeight="1">
      <c r="A104" s="311"/>
      <c r="B104" s="203"/>
      <c r="C104" s="203"/>
      <c r="D104" s="203"/>
      <c r="E104" s="203"/>
      <c r="F104" s="204"/>
      <c r="G104" s="236" t="s">
        <v>188</v>
      </c>
      <c r="H104" s="209"/>
      <c r="I104" s="222">
        <v>200</v>
      </c>
      <c r="J104" s="240"/>
      <c r="K104" s="240"/>
      <c r="L104" s="429">
        <v>200000</v>
      </c>
      <c r="M104" s="429">
        <f>L104</f>
        <v>200000</v>
      </c>
      <c r="N104" s="496"/>
    </row>
    <row r="105" spans="1:14" ht="20.25">
      <c r="A105" s="202"/>
      <c r="B105" s="205"/>
      <c r="C105" s="205"/>
      <c r="D105" s="205"/>
      <c r="E105" s="205"/>
      <c r="F105" s="206"/>
      <c r="G105" s="236" t="s">
        <v>255</v>
      </c>
      <c r="H105" s="209" t="s">
        <v>300</v>
      </c>
      <c r="I105" s="222"/>
      <c r="J105" s="228">
        <f>J106</f>
        <v>0</v>
      </c>
      <c r="K105" s="228">
        <f>K106</f>
        <v>0</v>
      </c>
      <c r="L105" s="259">
        <f>L106+L107</f>
        <v>299092.72</v>
      </c>
      <c r="M105" s="259">
        <f>M106+M107</f>
        <v>299092.72</v>
      </c>
      <c r="N105" s="495">
        <f>N106+N107</f>
        <v>0</v>
      </c>
    </row>
    <row r="106" spans="1:14" ht="20.25">
      <c r="A106" s="202"/>
      <c r="B106" s="205"/>
      <c r="C106" s="205"/>
      <c r="D106" s="205"/>
      <c r="E106" s="205"/>
      <c r="F106" s="206"/>
      <c r="G106" s="236" t="s">
        <v>188</v>
      </c>
      <c r="H106" s="209"/>
      <c r="I106" s="222">
        <v>200</v>
      </c>
      <c r="J106" s="228">
        <v>0</v>
      </c>
      <c r="K106" s="232">
        <v>0</v>
      </c>
      <c r="L106" s="259">
        <v>274092.72</v>
      </c>
      <c r="M106" s="259">
        <f>L106</f>
        <v>274092.72</v>
      </c>
      <c r="N106" s="495"/>
    </row>
    <row r="107" spans="1:14" ht="15">
      <c r="A107" s="202"/>
      <c r="B107" s="207"/>
      <c r="C107" s="207"/>
      <c r="D107" s="207"/>
      <c r="E107" s="207"/>
      <c r="F107" s="208"/>
      <c r="G107" s="236" t="s">
        <v>184</v>
      </c>
      <c r="H107" s="209"/>
      <c r="I107" s="222">
        <v>800</v>
      </c>
      <c r="J107" s="228"/>
      <c r="K107" s="232"/>
      <c r="L107" s="259">
        <v>25000</v>
      </c>
      <c r="M107" s="259">
        <f>L107</f>
        <v>25000</v>
      </c>
      <c r="N107" s="495"/>
    </row>
    <row r="108" spans="1:14" ht="20.25">
      <c r="A108" s="202"/>
      <c r="B108" s="521" t="s">
        <v>199</v>
      </c>
      <c r="C108" s="521"/>
      <c r="D108" s="521"/>
      <c r="E108" s="521"/>
      <c r="F108" s="522"/>
      <c r="G108" s="237" t="s">
        <v>221</v>
      </c>
      <c r="H108" s="214" t="s">
        <v>301</v>
      </c>
      <c r="I108" s="220" t="s">
        <v>181</v>
      </c>
      <c r="J108" s="226">
        <f aca="true" t="shared" si="12" ref="J108:L111">J109</f>
        <v>0</v>
      </c>
      <c r="K108" s="226">
        <f t="shared" si="12"/>
        <v>0</v>
      </c>
      <c r="L108" s="425">
        <f t="shared" si="12"/>
        <v>6569616.47</v>
      </c>
      <c r="M108" s="425">
        <f>K108+L108</f>
        <v>6569616.47</v>
      </c>
      <c r="N108" s="425">
        <f>N109</f>
        <v>0</v>
      </c>
    </row>
    <row r="109" spans="1:14" ht="55.5" customHeight="1">
      <c r="A109" s="202"/>
      <c r="B109" s="513" t="s">
        <v>200</v>
      </c>
      <c r="C109" s="513"/>
      <c r="D109" s="513"/>
      <c r="E109" s="513"/>
      <c r="F109" s="514"/>
      <c r="G109" s="235" t="s">
        <v>302</v>
      </c>
      <c r="H109" s="215" t="s">
        <v>303</v>
      </c>
      <c r="I109" s="221" t="s">
        <v>181</v>
      </c>
      <c r="J109" s="227">
        <f t="shared" si="12"/>
        <v>0</v>
      </c>
      <c r="K109" s="227">
        <f t="shared" si="12"/>
        <v>0</v>
      </c>
      <c r="L109" s="426">
        <f t="shared" si="12"/>
        <v>6569616.47</v>
      </c>
      <c r="M109" s="426">
        <f>M110</f>
        <v>6569616.47</v>
      </c>
      <c r="N109" s="426">
        <f>N110</f>
        <v>0</v>
      </c>
    </row>
    <row r="110" spans="1:14" ht="41.25" customHeight="1">
      <c r="A110" s="202"/>
      <c r="B110" s="292"/>
      <c r="C110" s="292"/>
      <c r="D110" s="292"/>
      <c r="E110" s="292"/>
      <c r="F110" s="293"/>
      <c r="G110" s="315" t="s">
        <v>304</v>
      </c>
      <c r="H110" s="303" t="s">
        <v>305</v>
      </c>
      <c r="I110" s="304"/>
      <c r="J110" s="305">
        <f t="shared" si="12"/>
        <v>0</v>
      </c>
      <c r="K110" s="305">
        <v>0</v>
      </c>
      <c r="L110" s="430">
        <f>L112+L114</f>
        <v>6569616.47</v>
      </c>
      <c r="M110" s="430">
        <f>J109+K109+L109</f>
        <v>6569616.47</v>
      </c>
      <c r="N110" s="430">
        <f>N111+N113</f>
        <v>0</v>
      </c>
    </row>
    <row r="111" spans="1:14" ht="40.5">
      <c r="A111" s="202"/>
      <c r="B111" s="515" t="s">
        <v>201</v>
      </c>
      <c r="C111" s="515"/>
      <c r="D111" s="515"/>
      <c r="E111" s="515"/>
      <c r="F111" s="516"/>
      <c r="G111" s="236" t="s">
        <v>306</v>
      </c>
      <c r="H111" s="209" t="s">
        <v>307</v>
      </c>
      <c r="I111" s="222" t="s">
        <v>181</v>
      </c>
      <c r="J111" s="228">
        <f t="shared" si="12"/>
        <v>0</v>
      </c>
      <c r="K111" s="228">
        <f t="shared" si="12"/>
        <v>0</v>
      </c>
      <c r="L111" s="259">
        <f>L112</f>
        <v>5326570.25</v>
      </c>
      <c r="M111" s="259">
        <f>J111+K111+L111</f>
        <v>5326570.25</v>
      </c>
      <c r="N111" s="495">
        <f>N112</f>
        <v>0</v>
      </c>
    </row>
    <row r="112" spans="1:14" ht="24" customHeight="1">
      <c r="A112" s="202"/>
      <c r="B112" s="207"/>
      <c r="C112" s="207"/>
      <c r="D112" s="207"/>
      <c r="E112" s="207"/>
      <c r="F112" s="208"/>
      <c r="G112" s="236" t="s">
        <v>188</v>
      </c>
      <c r="H112" s="209"/>
      <c r="I112" s="222">
        <v>200</v>
      </c>
      <c r="J112" s="228">
        <v>0</v>
      </c>
      <c r="K112" s="232">
        <v>0</v>
      </c>
      <c r="L112" s="432">
        <v>5326570.25</v>
      </c>
      <c r="M112" s="259">
        <f>L112+K112</f>
        <v>5326570.25</v>
      </c>
      <c r="N112" s="495"/>
    </row>
    <row r="113" spans="1:14" ht="15">
      <c r="A113" s="202"/>
      <c r="B113" s="207"/>
      <c r="C113" s="207"/>
      <c r="D113" s="207"/>
      <c r="E113" s="207"/>
      <c r="F113" s="208"/>
      <c r="G113" s="236" t="s">
        <v>333</v>
      </c>
      <c r="H113" s="209" t="s">
        <v>334</v>
      </c>
      <c r="I113" s="222"/>
      <c r="J113" s="228"/>
      <c r="K113" s="232"/>
      <c r="L113" s="432">
        <f>L114</f>
        <v>1243046.22</v>
      </c>
      <c r="M113" s="259">
        <f>L113</f>
        <v>1243046.22</v>
      </c>
      <c r="N113" s="495"/>
    </row>
    <row r="114" spans="1:14" ht="26.25" customHeight="1">
      <c r="A114" s="202"/>
      <c r="B114" s="207"/>
      <c r="C114" s="207"/>
      <c r="D114" s="207"/>
      <c r="E114" s="207"/>
      <c r="F114" s="208"/>
      <c r="G114" s="236" t="s">
        <v>188</v>
      </c>
      <c r="H114" s="209"/>
      <c r="I114" s="222">
        <v>200</v>
      </c>
      <c r="J114" s="228"/>
      <c r="K114" s="232"/>
      <c r="L114" s="432">
        <v>1243046.22</v>
      </c>
      <c r="M114" s="259">
        <f>L114</f>
        <v>1243046.22</v>
      </c>
      <c r="N114" s="495"/>
    </row>
    <row r="115" spans="1:14" ht="15">
      <c r="A115" s="202"/>
      <c r="B115" s="521" t="s">
        <v>202</v>
      </c>
      <c r="C115" s="521"/>
      <c r="D115" s="521"/>
      <c r="E115" s="521"/>
      <c r="F115" s="522"/>
      <c r="G115" s="237" t="s">
        <v>203</v>
      </c>
      <c r="H115" s="214" t="s">
        <v>308</v>
      </c>
      <c r="I115" s="220" t="s">
        <v>181</v>
      </c>
      <c r="J115" s="226">
        <f>J116+J118+J122+J130+J134+J136+J139</f>
        <v>213536</v>
      </c>
      <c r="K115" s="226">
        <f>K116+K118+K122+K130+K134+K136+K139</f>
        <v>0</v>
      </c>
      <c r="L115" s="226">
        <f>L116+L118+L122+L128+L130+L132+L136+L134+L124+L126</f>
        <v>8820490</v>
      </c>
      <c r="M115" s="226">
        <f>M116+M118+M122+M128+M130+M132+M136+M134+M124+M126</f>
        <v>9034026</v>
      </c>
      <c r="N115" s="226">
        <f>N116+N118+N122+N128+N130+N132+N136+N134+N124+N126</f>
        <v>10000</v>
      </c>
    </row>
    <row r="116" spans="1:14" ht="15">
      <c r="A116" s="202"/>
      <c r="B116" s="517" t="s">
        <v>204</v>
      </c>
      <c r="C116" s="517"/>
      <c r="D116" s="517"/>
      <c r="E116" s="517"/>
      <c r="F116" s="518"/>
      <c r="G116" s="236" t="s">
        <v>101</v>
      </c>
      <c r="H116" s="209" t="s">
        <v>309</v>
      </c>
      <c r="I116" s="222" t="s">
        <v>181</v>
      </c>
      <c r="J116" s="228">
        <f>J117</f>
        <v>0</v>
      </c>
      <c r="K116" s="228">
        <f>K117</f>
        <v>0</v>
      </c>
      <c r="L116" s="259">
        <f>L117</f>
        <v>847345.66</v>
      </c>
      <c r="M116" s="259">
        <f>J116+K116+L116</f>
        <v>847345.66</v>
      </c>
      <c r="N116" s="495">
        <f>N117</f>
        <v>0</v>
      </c>
    </row>
    <row r="117" spans="1:14" ht="40.5">
      <c r="A117" s="202"/>
      <c r="B117" s="525">
        <v>500</v>
      </c>
      <c r="C117" s="525"/>
      <c r="D117" s="525"/>
      <c r="E117" s="525"/>
      <c r="F117" s="526"/>
      <c r="G117" s="236" t="s">
        <v>205</v>
      </c>
      <c r="H117" s="209" t="s">
        <v>181</v>
      </c>
      <c r="I117" s="222">
        <v>100</v>
      </c>
      <c r="J117" s="228">
        <v>0</v>
      </c>
      <c r="K117" s="230">
        <v>0</v>
      </c>
      <c r="L117" s="259">
        <v>847345.66</v>
      </c>
      <c r="M117" s="259">
        <f aca="true" t="shared" si="13" ref="M117:M128">J117+K117+L117</f>
        <v>847345.66</v>
      </c>
      <c r="N117" s="495"/>
    </row>
    <row r="118" spans="1:14" ht="15">
      <c r="A118" s="202"/>
      <c r="B118" s="515" t="s">
        <v>206</v>
      </c>
      <c r="C118" s="515"/>
      <c r="D118" s="515"/>
      <c r="E118" s="515"/>
      <c r="F118" s="516"/>
      <c r="G118" s="236" t="s">
        <v>107</v>
      </c>
      <c r="H118" s="209" t="s">
        <v>310</v>
      </c>
      <c r="I118" s="222" t="s">
        <v>181</v>
      </c>
      <c r="J118" s="228">
        <f>J119+J120+J121</f>
        <v>0</v>
      </c>
      <c r="K118" s="232">
        <f>K119</f>
        <v>0</v>
      </c>
      <c r="L118" s="259">
        <f>L119+L120+L121</f>
        <v>6372394.34</v>
      </c>
      <c r="M118" s="259">
        <f>M119+M120+M121</f>
        <v>6372394.34</v>
      </c>
      <c r="N118" s="495">
        <f>N119+N120+N121</f>
        <v>10000</v>
      </c>
    </row>
    <row r="119" spans="1:14" ht="40.5">
      <c r="A119" s="202"/>
      <c r="B119" s="517">
        <v>100</v>
      </c>
      <c r="C119" s="517"/>
      <c r="D119" s="517"/>
      <c r="E119" s="517"/>
      <c r="F119" s="518"/>
      <c r="G119" s="236" t="s">
        <v>205</v>
      </c>
      <c r="H119" s="209" t="s">
        <v>181</v>
      </c>
      <c r="I119" s="222">
        <v>100</v>
      </c>
      <c r="J119" s="228">
        <v>0</v>
      </c>
      <c r="K119" s="232">
        <v>0</v>
      </c>
      <c r="L119" s="432">
        <v>5473145.09</v>
      </c>
      <c r="M119" s="259">
        <f t="shared" si="13"/>
        <v>5473145.09</v>
      </c>
      <c r="N119" s="495"/>
    </row>
    <row r="120" spans="1:14" ht="20.25">
      <c r="A120" s="202"/>
      <c r="B120" s="207"/>
      <c r="C120" s="207"/>
      <c r="D120" s="207"/>
      <c r="E120" s="207"/>
      <c r="F120" s="208"/>
      <c r="G120" s="236" t="s">
        <v>188</v>
      </c>
      <c r="H120" s="209" t="s">
        <v>181</v>
      </c>
      <c r="I120" s="222">
        <v>200</v>
      </c>
      <c r="J120" s="228">
        <v>0</v>
      </c>
      <c r="K120" s="232">
        <v>0</v>
      </c>
      <c r="L120" s="432">
        <v>530280.25</v>
      </c>
      <c r="M120" s="259">
        <f t="shared" si="13"/>
        <v>530280.25</v>
      </c>
      <c r="N120" s="495">
        <v>10000</v>
      </c>
    </row>
    <row r="121" spans="1:14" ht="15">
      <c r="A121" s="202"/>
      <c r="B121" s="207"/>
      <c r="C121" s="207"/>
      <c r="D121" s="207"/>
      <c r="E121" s="207"/>
      <c r="F121" s="208"/>
      <c r="G121" s="236" t="s">
        <v>184</v>
      </c>
      <c r="H121" s="209" t="s">
        <v>181</v>
      </c>
      <c r="I121" s="222">
        <v>800</v>
      </c>
      <c r="J121" s="228">
        <v>0</v>
      </c>
      <c r="K121" s="232">
        <v>0</v>
      </c>
      <c r="L121" s="432">
        <v>368969</v>
      </c>
      <c r="M121" s="259">
        <f t="shared" si="13"/>
        <v>368969</v>
      </c>
      <c r="N121" s="495"/>
    </row>
    <row r="122" spans="1:14" ht="48" customHeight="1">
      <c r="A122" s="202"/>
      <c r="B122" s="515" t="s">
        <v>207</v>
      </c>
      <c r="C122" s="515"/>
      <c r="D122" s="515"/>
      <c r="E122" s="515"/>
      <c r="F122" s="516"/>
      <c r="G122" s="236" t="s">
        <v>222</v>
      </c>
      <c r="H122" s="209" t="s">
        <v>311</v>
      </c>
      <c r="I122" s="222" t="s">
        <v>181</v>
      </c>
      <c r="J122" s="228">
        <f>J123</f>
        <v>0</v>
      </c>
      <c r="K122" s="228">
        <f>K123</f>
        <v>0</v>
      </c>
      <c r="L122" s="259">
        <f>L123</f>
        <v>45500</v>
      </c>
      <c r="M122" s="259">
        <f>M123</f>
        <v>45500</v>
      </c>
      <c r="N122" s="495"/>
    </row>
    <row r="123" spans="1:14" ht="15">
      <c r="A123" s="202"/>
      <c r="B123" s="517">
        <v>100</v>
      </c>
      <c r="C123" s="517"/>
      <c r="D123" s="517"/>
      <c r="E123" s="517"/>
      <c r="F123" s="518"/>
      <c r="G123" s="236" t="s">
        <v>153</v>
      </c>
      <c r="H123" s="209" t="s">
        <v>181</v>
      </c>
      <c r="I123" s="222">
        <v>500</v>
      </c>
      <c r="J123" s="228"/>
      <c r="K123" s="232"/>
      <c r="L123" s="432">
        <v>45500</v>
      </c>
      <c r="M123" s="259">
        <f t="shared" si="13"/>
        <v>45500</v>
      </c>
      <c r="N123" s="495"/>
    </row>
    <row r="124" spans="1:14" ht="20.25">
      <c r="A124" s="202"/>
      <c r="B124" s="207"/>
      <c r="C124" s="207"/>
      <c r="D124" s="207"/>
      <c r="E124" s="207"/>
      <c r="F124" s="208"/>
      <c r="G124" s="236" t="s">
        <v>432</v>
      </c>
      <c r="H124" s="209" t="s">
        <v>433</v>
      </c>
      <c r="I124" s="222"/>
      <c r="J124" s="228"/>
      <c r="K124" s="232"/>
      <c r="L124" s="432">
        <f>L125</f>
        <v>630900</v>
      </c>
      <c r="M124" s="259">
        <f>M125</f>
        <v>630900</v>
      </c>
      <c r="N124" s="495"/>
    </row>
    <row r="125" spans="1:14" ht="20.25">
      <c r="A125" s="202"/>
      <c r="B125" s="207"/>
      <c r="C125" s="207"/>
      <c r="D125" s="207"/>
      <c r="E125" s="207"/>
      <c r="F125" s="208"/>
      <c r="G125" s="236" t="s">
        <v>188</v>
      </c>
      <c r="H125" s="209"/>
      <c r="I125" s="222">
        <v>200</v>
      </c>
      <c r="J125" s="228"/>
      <c r="K125" s="232"/>
      <c r="L125" s="432">
        <v>630900</v>
      </c>
      <c r="M125" s="259">
        <f>L125</f>
        <v>630900</v>
      </c>
      <c r="N125" s="495"/>
    </row>
    <row r="126" spans="1:14" ht="15">
      <c r="A126" s="202"/>
      <c r="B126" s="207"/>
      <c r="C126" s="207"/>
      <c r="D126" s="207"/>
      <c r="E126" s="207"/>
      <c r="F126" s="208"/>
      <c r="G126" s="236" t="s">
        <v>434</v>
      </c>
      <c r="H126" s="209" t="s">
        <v>435</v>
      </c>
      <c r="I126" s="222"/>
      <c r="J126" s="228"/>
      <c r="K126" s="232"/>
      <c r="L126" s="432">
        <f>L127</f>
        <v>630900</v>
      </c>
      <c r="M126" s="259">
        <f>M127</f>
        <v>630900</v>
      </c>
      <c r="N126" s="495"/>
    </row>
    <row r="127" spans="1:14" ht="20.25">
      <c r="A127" s="202"/>
      <c r="B127" s="207"/>
      <c r="C127" s="207"/>
      <c r="D127" s="207"/>
      <c r="E127" s="207"/>
      <c r="F127" s="208"/>
      <c r="G127" s="236" t="s">
        <v>188</v>
      </c>
      <c r="H127" s="209"/>
      <c r="I127" s="222">
        <v>200</v>
      </c>
      <c r="J127" s="228"/>
      <c r="K127" s="232"/>
      <c r="L127" s="432">
        <v>630900</v>
      </c>
      <c r="M127" s="259">
        <f>L127</f>
        <v>630900</v>
      </c>
      <c r="N127" s="495"/>
    </row>
    <row r="128" spans="1:14" ht="39.75" customHeight="1">
      <c r="A128" s="202"/>
      <c r="B128" s="207"/>
      <c r="C128" s="207"/>
      <c r="D128" s="207"/>
      <c r="E128" s="207"/>
      <c r="F128" s="208"/>
      <c r="G128" s="236" t="s">
        <v>348</v>
      </c>
      <c r="H128" s="209" t="s">
        <v>349</v>
      </c>
      <c r="I128" s="222"/>
      <c r="J128" s="228"/>
      <c r="K128" s="232"/>
      <c r="L128" s="432">
        <f>L129</f>
        <v>111760</v>
      </c>
      <c r="M128" s="259">
        <f t="shared" si="13"/>
        <v>111760</v>
      </c>
      <c r="N128" s="495"/>
    </row>
    <row r="129" spans="1:14" ht="15">
      <c r="A129" s="202"/>
      <c r="B129" s="207"/>
      <c r="C129" s="207"/>
      <c r="D129" s="207"/>
      <c r="E129" s="207"/>
      <c r="F129" s="208"/>
      <c r="G129" s="236" t="s">
        <v>153</v>
      </c>
      <c r="H129" s="209"/>
      <c r="I129" s="222">
        <v>500</v>
      </c>
      <c r="J129" s="228"/>
      <c r="K129" s="232"/>
      <c r="L129" s="432">
        <v>111760</v>
      </c>
      <c r="M129" s="259">
        <f>L129</f>
        <v>111760</v>
      </c>
      <c r="N129" s="495"/>
    </row>
    <row r="130" spans="1:14" ht="20.25">
      <c r="A130" s="202"/>
      <c r="B130" s="515" t="s">
        <v>208</v>
      </c>
      <c r="C130" s="515"/>
      <c r="D130" s="515"/>
      <c r="E130" s="515"/>
      <c r="F130" s="516"/>
      <c r="G130" s="236" t="s">
        <v>336</v>
      </c>
      <c r="H130" s="209" t="s">
        <v>312</v>
      </c>
      <c r="I130" s="222" t="s">
        <v>181</v>
      </c>
      <c r="J130" s="228">
        <f>J131</f>
        <v>0</v>
      </c>
      <c r="K130" s="228">
        <f>K131</f>
        <v>0</v>
      </c>
      <c r="L130" s="259">
        <f>L131</f>
        <v>100000</v>
      </c>
      <c r="M130" s="259">
        <f>M131</f>
        <v>100000</v>
      </c>
      <c r="N130" s="495"/>
    </row>
    <row r="131" spans="1:14" ht="15">
      <c r="A131" s="202"/>
      <c r="B131" s="207"/>
      <c r="C131" s="207"/>
      <c r="D131" s="207"/>
      <c r="E131" s="207"/>
      <c r="F131" s="208"/>
      <c r="G131" s="236" t="s">
        <v>184</v>
      </c>
      <c r="H131" s="209"/>
      <c r="I131" s="222">
        <v>800</v>
      </c>
      <c r="J131" s="228">
        <v>0</v>
      </c>
      <c r="K131" s="232">
        <v>0</v>
      </c>
      <c r="L131" s="432">
        <v>100000</v>
      </c>
      <c r="M131" s="259">
        <f>J131+K131+L131</f>
        <v>100000</v>
      </c>
      <c r="N131" s="495"/>
    </row>
    <row r="132" spans="1:14" ht="30">
      <c r="A132" s="202"/>
      <c r="B132" s="207"/>
      <c r="C132" s="207"/>
      <c r="D132" s="207"/>
      <c r="E132" s="207"/>
      <c r="F132" s="208"/>
      <c r="G132" s="236" t="s">
        <v>319</v>
      </c>
      <c r="H132" s="209" t="s">
        <v>320</v>
      </c>
      <c r="I132" s="222"/>
      <c r="J132" s="228"/>
      <c r="K132" s="232"/>
      <c r="L132" s="432">
        <f>L133</f>
        <v>66690</v>
      </c>
      <c r="M132" s="432">
        <f>M133</f>
        <v>66690</v>
      </c>
      <c r="N132" s="495"/>
    </row>
    <row r="133" spans="1:14" ht="15">
      <c r="A133" s="202"/>
      <c r="B133" s="207"/>
      <c r="C133" s="207"/>
      <c r="D133" s="207"/>
      <c r="E133" s="207"/>
      <c r="F133" s="208"/>
      <c r="G133" s="236" t="s">
        <v>182</v>
      </c>
      <c r="H133" s="209"/>
      <c r="I133" s="222">
        <v>300</v>
      </c>
      <c r="J133" s="228"/>
      <c r="K133" s="232"/>
      <c r="L133" s="432">
        <v>66690</v>
      </c>
      <c r="M133" s="259">
        <f>J133+K133+L133</f>
        <v>66690</v>
      </c>
      <c r="N133" s="495"/>
    </row>
    <row r="134" spans="1:14" ht="15">
      <c r="A134" s="202"/>
      <c r="B134" s="207"/>
      <c r="C134" s="207"/>
      <c r="D134" s="207"/>
      <c r="E134" s="207"/>
      <c r="F134" s="208"/>
      <c r="G134" s="236" t="s">
        <v>150</v>
      </c>
      <c r="H134" s="209" t="s">
        <v>356</v>
      </c>
      <c r="I134" s="222"/>
      <c r="J134" s="228">
        <v>0</v>
      </c>
      <c r="K134" s="232">
        <v>0</v>
      </c>
      <c r="L134" s="432">
        <f>L135</f>
        <v>15000</v>
      </c>
      <c r="M134" s="432">
        <f>M135</f>
        <v>15000</v>
      </c>
      <c r="N134" s="495"/>
    </row>
    <row r="135" spans="1:14" ht="15">
      <c r="A135" s="202"/>
      <c r="B135" s="207"/>
      <c r="C135" s="207"/>
      <c r="D135" s="207"/>
      <c r="E135" s="207"/>
      <c r="F135" s="208"/>
      <c r="G135" s="236" t="s">
        <v>182</v>
      </c>
      <c r="H135" s="209"/>
      <c r="I135" s="222">
        <v>300</v>
      </c>
      <c r="J135" s="228">
        <v>0</v>
      </c>
      <c r="K135" s="232">
        <v>0</v>
      </c>
      <c r="L135" s="432">
        <v>15000</v>
      </c>
      <c r="M135" s="259">
        <f>L135</f>
        <v>15000</v>
      </c>
      <c r="N135" s="495"/>
    </row>
    <row r="136" spans="1:14" ht="20.25">
      <c r="A136" s="202"/>
      <c r="B136" s="515" t="s">
        <v>209</v>
      </c>
      <c r="C136" s="515"/>
      <c r="D136" s="515"/>
      <c r="E136" s="515"/>
      <c r="F136" s="516"/>
      <c r="G136" s="236" t="s">
        <v>162</v>
      </c>
      <c r="H136" s="209" t="s">
        <v>313</v>
      </c>
      <c r="I136" s="222" t="s">
        <v>181</v>
      </c>
      <c r="J136" s="259">
        <f>J137+J138</f>
        <v>213536</v>
      </c>
      <c r="K136" s="232">
        <v>0</v>
      </c>
      <c r="L136" s="259">
        <f>L138</f>
        <v>0</v>
      </c>
      <c r="M136" s="259">
        <f>M137+M138</f>
        <v>213536</v>
      </c>
      <c r="N136" s="495"/>
    </row>
    <row r="137" spans="1:14" ht="40.5">
      <c r="A137" s="202"/>
      <c r="B137" s="207"/>
      <c r="C137" s="207"/>
      <c r="D137" s="207"/>
      <c r="E137" s="207"/>
      <c r="F137" s="208"/>
      <c r="G137" s="236" t="s">
        <v>205</v>
      </c>
      <c r="H137" s="209" t="s">
        <v>181</v>
      </c>
      <c r="I137" s="222">
        <v>100</v>
      </c>
      <c r="J137" s="228">
        <v>184935</v>
      </c>
      <c r="K137" s="232">
        <v>0</v>
      </c>
      <c r="L137" s="259">
        <v>0</v>
      </c>
      <c r="M137" s="259">
        <f>J137</f>
        <v>184935</v>
      </c>
      <c r="N137" s="495"/>
    </row>
    <row r="138" spans="1:14" ht="20.25">
      <c r="A138" s="202"/>
      <c r="B138" s="525"/>
      <c r="C138" s="525"/>
      <c r="D138" s="525"/>
      <c r="E138" s="525"/>
      <c r="F138" s="526"/>
      <c r="G138" s="236" t="s">
        <v>188</v>
      </c>
      <c r="H138" s="209" t="s">
        <v>181</v>
      </c>
      <c r="I138" s="222">
        <v>200</v>
      </c>
      <c r="J138" s="259">
        <v>28601</v>
      </c>
      <c r="K138" s="232">
        <v>0</v>
      </c>
      <c r="L138" s="259">
        <v>0</v>
      </c>
      <c r="M138" s="259">
        <f>J138+K138+L138</f>
        <v>28601</v>
      </c>
      <c r="N138" s="495"/>
    </row>
    <row r="139" spans="1:14" ht="27" customHeight="1">
      <c r="A139" s="262"/>
      <c r="B139" s="260"/>
      <c r="C139" s="260"/>
      <c r="D139" s="260"/>
      <c r="E139" s="260"/>
      <c r="F139" s="261"/>
      <c r="G139" s="236" t="s">
        <v>232</v>
      </c>
      <c r="H139" s="209" t="s">
        <v>314</v>
      </c>
      <c r="I139" s="222"/>
      <c r="J139" s="232">
        <v>0</v>
      </c>
      <c r="K139" s="232">
        <v>0</v>
      </c>
      <c r="L139" s="259">
        <f>L140</f>
        <v>0</v>
      </c>
      <c r="M139" s="259">
        <f>M140</f>
        <v>0</v>
      </c>
      <c r="N139" s="495"/>
    </row>
    <row r="140" spans="1:14" ht="20.25">
      <c r="A140" s="262"/>
      <c r="B140" s="260"/>
      <c r="C140" s="260"/>
      <c r="D140" s="260"/>
      <c r="E140" s="260"/>
      <c r="F140" s="261"/>
      <c r="G140" s="236" t="s">
        <v>188</v>
      </c>
      <c r="H140" s="209"/>
      <c r="I140" s="222">
        <v>200</v>
      </c>
      <c r="J140" s="232">
        <v>0</v>
      </c>
      <c r="K140" s="232">
        <v>0</v>
      </c>
      <c r="L140" s="259"/>
      <c r="M140" s="259">
        <f>L140</f>
        <v>0</v>
      </c>
      <c r="N140" s="495"/>
    </row>
    <row r="141" spans="1:14" ht="12.75">
      <c r="A141" s="192"/>
      <c r="B141" s="210"/>
      <c r="C141" s="210"/>
      <c r="D141" s="210"/>
      <c r="E141" s="210"/>
      <c r="F141" s="211"/>
      <c r="G141" s="238" t="s">
        <v>210</v>
      </c>
      <c r="H141" s="216"/>
      <c r="I141" s="223"/>
      <c r="J141" s="241">
        <f>J19+J57+J73+J108+J115</f>
        <v>213536</v>
      </c>
      <c r="K141" s="241">
        <f>K19+K57+K73+K108+K115</f>
        <v>2826657</v>
      </c>
      <c r="L141" s="433">
        <f>L8+L19+L28+L35+L52+L57+L69+L74+L108+L115</f>
        <v>45836609.56</v>
      </c>
      <c r="M141" s="433">
        <f>M8+M19+M28+M35+M52+M57+M69+M74+M108+M115</f>
        <v>48876802.56</v>
      </c>
      <c r="N141" s="433">
        <f>N8+N19+N28+N35+N52+N57+N69+N74+N108+N115</f>
        <v>1392483.7000000002</v>
      </c>
    </row>
    <row r="142" spans="1:14" ht="12.75">
      <c r="A142" s="192"/>
      <c r="B142" s="212"/>
      <c r="C142" s="212"/>
      <c r="D142" s="212"/>
      <c r="E142" s="212"/>
      <c r="F142" s="212"/>
      <c r="G142" s="239" t="s">
        <v>211</v>
      </c>
      <c r="H142" s="217"/>
      <c r="I142" s="224"/>
      <c r="J142" s="224"/>
      <c r="K142" s="233"/>
      <c r="L142" s="434"/>
      <c r="M142" s="434">
        <f>'ДОХОДЫ 2019'!C34-'РАСХ 2019 по целевым статьям'!M141</f>
        <v>-1253291.1700000018</v>
      </c>
      <c r="N142" s="434">
        <f>'ДОХОДЫ 2019'!D34-'РАСХ 2019 по целевым статьям'!N141</f>
        <v>0</v>
      </c>
    </row>
  </sheetData>
  <sheetProtection formatCells="0" formatColumns="0" formatRows="0" insertColumns="0" insertRows="0" insertHyperlinks="0" deleteColumns="0" deleteRows="0" sort="0" autoFilter="0" pivotTables="0"/>
  <mergeCells count="37">
    <mergeCell ref="G1:N1"/>
    <mergeCell ref="G2:N2"/>
    <mergeCell ref="G3:N3"/>
    <mergeCell ref="B130:F130"/>
    <mergeCell ref="B136:F136"/>
    <mergeCell ref="B117:F117"/>
    <mergeCell ref="B109:F109"/>
    <mergeCell ref="B75:F75"/>
    <mergeCell ref="B77:F77"/>
    <mergeCell ref="B73:F73"/>
    <mergeCell ref="B84:F84"/>
    <mergeCell ref="B85:F85"/>
    <mergeCell ref="B108:F108"/>
    <mergeCell ref="B138:F138"/>
    <mergeCell ref="B123:F123"/>
    <mergeCell ref="B118:F118"/>
    <mergeCell ref="B119:F119"/>
    <mergeCell ref="B35:F35"/>
    <mergeCell ref="B9:F9"/>
    <mergeCell ref="B23:F23"/>
    <mergeCell ref="B122:F122"/>
    <mergeCell ref="B111:F111"/>
    <mergeCell ref="B115:F115"/>
    <mergeCell ref="B116:F116"/>
    <mergeCell ref="B78:F78"/>
    <mergeCell ref="B79:F79"/>
    <mergeCell ref="B83:F83"/>
    <mergeCell ref="B24:F24"/>
    <mergeCell ref="B60:F60"/>
    <mergeCell ref="B62:F62"/>
    <mergeCell ref="B5:M5"/>
    <mergeCell ref="B58:F58"/>
    <mergeCell ref="B57:F57"/>
    <mergeCell ref="B19:F19"/>
    <mergeCell ref="B20:F20"/>
    <mergeCell ref="B22:F22"/>
    <mergeCell ref="B8:F8"/>
  </mergeCells>
  <printOptions/>
  <pageMargins left="0.3937007874015748" right="0.3937007874015748" top="0.7480314960629921" bottom="0.7480314960629921" header="0.31496062992125984" footer="0.31496062992125984"/>
  <pageSetup fitToHeight="9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77"/>
  <sheetViews>
    <sheetView zoomScale="80" zoomScaleNormal="80" zoomScalePageLayoutView="0" workbookViewId="0" topLeftCell="A1">
      <selection activeCell="F5" sqref="F5"/>
    </sheetView>
  </sheetViews>
  <sheetFormatPr defaultColWidth="9.125" defaultRowHeight="12.75"/>
  <cols>
    <col min="1" max="1" width="37.00390625" style="337" customWidth="1"/>
    <col min="2" max="2" width="19.625" style="337" bestFit="1" customWidth="1"/>
    <col min="3" max="3" width="17.00390625" style="389" customWidth="1"/>
    <col min="4" max="4" width="18.375" style="337" customWidth="1"/>
    <col min="5" max="5" width="14.875" style="337" bestFit="1" customWidth="1"/>
    <col min="6" max="6" width="14.00390625" style="337" customWidth="1"/>
    <col min="7" max="7" width="16.50390625" style="337" bestFit="1" customWidth="1"/>
    <col min="8" max="8" width="17.50390625" style="337" bestFit="1" customWidth="1"/>
    <col min="9" max="9" width="17.125" style="337" bestFit="1" customWidth="1"/>
    <col min="10" max="10" width="9.125" style="358" customWidth="1"/>
    <col min="11" max="16384" width="9.125" style="322" customWidth="1"/>
  </cols>
  <sheetData>
    <row r="1" spans="4:9" ht="13.5">
      <c r="D1" s="534" t="s">
        <v>316</v>
      </c>
      <c r="E1" s="534"/>
      <c r="F1" s="534"/>
      <c r="G1" s="534"/>
      <c r="H1" s="534"/>
      <c r="I1" s="534"/>
    </row>
    <row r="2" spans="4:9" ht="13.5">
      <c r="D2" s="534" t="s">
        <v>164</v>
      </c>
      <c r="E2" s="534"/>
      <c r="F2" s="534"/>
      <c r="G2" s="534"/>
      <c r="H2" s="534"/>
      <c r="I2" s="534"/>
    </row>
    <row r="3" spans="4:9" ht="13.5">
      <c r="D3" s="534" t="s">
        <v>228</v>
      </c>
      <c r="E3" s="534"/>
      <c r="F3" s="534"/>
      <c r="G3" s="534"/>
      <c r="H3" s="534"/>
      <c r="I3" s="534"/>
    </row>
    <row r="4" spans="4:9" ht="13.5">
      <c r="D4" s="391"/>
      <c r="E4" s="391"/>
      <c r="F4" s="534" t="s">
        <v>480</v>
      </c>
      <c r="G4" s="534"/>
      <c r="H4" s="534"/>
      <c r="I4" s="534"/>
    </row>
    <row r="7" spans="1:8" ht="17.25">
      <c r="A7" s="535" t="s">
        <v>226</v>
      </c>
      <c r="B7" s="535"/>
      <c r="C7" s="535"/>
      <c r="D7" s="535"/>
      <c r="E7" s="535"/>
      <c r="F7" s="535"/>
      <c r="G7" s="535"/>
      <c r="H7" s="535"/>
    </row>
    <row r="8" spans="1:8" ht="17.25">
      <c r="A8" s="535" t="s">
        <v>227</v>
      </c>
      <c r="B8" s="535"/>
      <c r="C8" s="535"/>
      <c r="D8" s="535"/>
      <c r="E8" s="535"/>
      <c r="F8" s="535"/>
      <c r="G8" s="535"/>
      <c r="H8" s="535"/>
    </row>
    <row r="9" spans="1:8" ht="17.25">
      <c r="A9" s="535" t="s">
        <v>453</v>
      </c>
      <c r="B9" s="535"/>
      <c r="C9" s="535"/>
      <c r="D9" s="535"/>
      <c r="E9" s="535"/>
      <c r="F9" s="535"/>
      <c r="G9" s="535"/>
      <c r="H9" s="535"/>
    </row>
    <row r="11" spans="1:9" ht="71.25" customHeight="1">
      <c r="A11" s="323" t="s">
        <v>26</v>
      </c>
      <c r="B11" s="323" t="s">
        <v>322</v>
      </c>
      <c r="C11" s="330" t="s">
        <v>321</v>
      </c>
      <c r="D11" s="330" t="s">
        <v>173</v>
      </c>
      <c r="E11" s="323" t="s">
        <v>174</v>
      </c>
      <c r="F11" s="392" t="s">
        <v>212</v>
      </c>
      <c r="G11" s="392" t="s">
        <v>175</v>
      </c>
      <c r="H11" s="392" t="s">
        <v>176</v>
      </c>
      <c r="I11" s="392" t="s">
        <v>177</v>
      </c>
    </row>
    <row r="12" spans="1:9" ht="13.5">
      <c r="A12" s="324">
        <v>1</v>
      </c>
      <c r="B12" s="324"/>
      <c r="C12" s="338"/>
      <c r="D12" s="338" t="s">
        <v>178</v>
      </c>
      <c r="E12" s="324">
        <v>3</v>
      </c>
      <c r="F12" s="324">
        <v>4</v>
      </c>
      <c r="G12" s="338" t="s">
        <v>179</v>
      </c>
      <c r="H12" s="338" t="s">
        <v>180</v>
      </c>
      <c r="I12" s="338" t="s">
        <v>213</v>
      </c>
    </row>
    <row r="13" spans="1:9" ht="38.25" customHeight="1">
      <c r="A13" s="323" t="s">
        <v>323</v>
      </c>
      <c r="B13" s="323">
        <v>840</v>
      </c>
      <c r="C13" s="330"/>
      <c r="D13" s="331"/>
      <c r="E13" s="332"/>
      <c r="F13" s="333">
        <f>F14+F17+F23+F38+F49+F54+F78+F86+F101+F108+F124+F144+F156+F160</f>
        <v>213536</v>
      </c>
      <c r="G13" s="333">
        <f>G14+G17+G23+G38+G49+G54+G78+G86+G101+G108+G124+G144+G156+G160</f>
        <v>2826657</v>
      </c>
      <c r="H13" s="333">
        <f>H14+H17+H23+H35+H38+H49+H54+H78+H86+H101+H108+H124+H132+H144+H156+H160+H171+H61+H29</f>
        <v>45836609.56</v>
      </c>
      <c r="I13" s="333">
        <f>I14+I17+I23+I35+I38+I49+I54+I78+I86+I101+I108+I124+I132+I144+I156+I160+I171+I61+I29</f>
        <v>48876802.56</v>
      </c>
    </row>
    <row r="14" spans="1:9" ht="69.75" customHeight="1">
      <c r="A14" s="345" t="s">
        <v>324</v>
      </c>
      <c r="B14" s="346"/>
      <c r="C14" s="347" t="s">
        <v>29</v>
      </c>
      <c r="D14" s="348"/>
      <c r="E14" s="349"/>
      <c r="F14" s="350"/>
      <c r="G14" s="350"/>
      <c r="H14" s="350">
        <f>H15</f>
        <v>847345.66</v>
      </c>
      <c r="I14" s="350">
        <f>I15</f>
        <v>847345.66</v>
      </c>
    </row>
    <row r="15" spans="1:9" ht="25.5" customHeight="1">
      <c r="A15" s="328" t="s">
        <v>203</v>
      </c>
      <c r="B15" s="324"/>
      <c r="C15" s="338"/>
      <c r="D15" s="339" t="s">
        <v>308</v>
      </c>
      <c r="E15" s="340"/>
      <c r="F15" s="341"/>
      <c r="G15" s="341"/>
      <c r="H15" s="341">
        <f>H16</f>
        <v>847345.66</v>
      </c>
      <c r="I15" s="341">
        <f>I16</f>
        <v>847345.66</v>
      </c>
    </row>
    <row r="16" spans="1:9" ht="30" customHeight="1">
      <c r="A16" s="328" t="s">
        <v>101</v>
      </c>
      <c r="C16" s="338"/>
      <c r="D16" s="339" t="s">
        <v>309</v>
      </c>
      <c r="E16" s="340">
        <v>100</v>
      </c>
      <c r="F16" s="341"/>
      <c r="G16" s="341"/>
      <c r="H16" s="341">
        <f>'РАСХ 2019 по целевым статьям'!M116</f>
        <v>847345.66</v>
      </c>
      <c r="I16" s="341">
        <f>H16</f>
        <v>847345.66</v>
      </c>
    </row>
    <row r="17" spans="1:9" ht="96.75" customHeight="1">
      <c r="A17" s="345" t="s">
        <v>325</v>
      </c>
      <c r="B17" s="346"/>
      <c r="C17" s="347" t="s">
        <v>34</v>
      </c>
      <c r="D17" s="348"/>
      <c r="E17" s="349"/>
      <c r="F17" s="350"/>
      <c r="G17" s="351"/>
      <c r="H17" s="350">
        <f>H18</f>
        <v>6372394.34</v>
      </c>
      <c r="I17" s="350">
        <f>I18</f>
        <v>6372394.34</v>
      </c>
    </row>
    <row r="18" spans="1:9" ht="25.5" customHeight="1">
      <c r="A18" s="329" t="s">
        <v>203</v>
      </c>
      <c r="B18" s="323"/>
      <c r="C18" s="330"/>
      <c r="D18" s="331" t="s">
        <v>308</v>
      </c>
      <c r="E18" s="332"/>
      <c r="F18" s="333"/>
      <c r="G18" s="333"/>
      <c r="H18" s="333">
        <f>H19</f>
        <v>6372394.34</v>
      </c>
      <c r="I18" s="333">
        <f>I19</f>
        <v>6372394.34</v>
      </c>
    </row>
    <row r="19" spans="1:9" ht="32.25" customHeight="1">
      <c r="A19" s="328" t="s">
        <v>107</v>
      </c>
      <c r="B19" s="339"/>
      <c r="C19" s="338"/>
      <c r="D19" s="339" t="s">
        <v>310</v>
      </c>
      <c r="E19" s="340"/>
      <c r="F19" s="341"/>
      <c r="G19" s="341"/>
      <c r="H19" s="341">
        <f>H20+H21+H22</f>
        <v>6372394.34</v>
      </c>
      <c r="I19" s="341">
        <f>I20+I21+I22</f>
        <v>6372394.34</v>
      </c>
    </row>
    <row r="20" spans="1:9" ht="87" customHeight="1">
      <c r="A20" s="328" t="s">
        <v>205</v>
      </c>
      <c r="B20" s="339" t="s">
        <v>181</v>
      </c>
      <c r="C20" s="340"/>
      <c r="D20" s="339"/>
      <c r="E20" s="340">
        <v>100</v>
      </c>
      <c r="F20" s="341"/>
      <c r="G20" s="344"/>
      <c r="H20" s="344">
        <f>'РАСХ 2019 по целевым статьям'!M119</f>
        <v>5473145.09</v>
      </c>
      <c r="I20" s="341">
        <f>H20</f>
        <v>5473145.09</v>
      </c>
    </row>
    <row r="21" spans="1:9" ht="41.25">
      <c r="A21" s="328" t="s">
        <v>188</v>
      </c>
      <c r="B21" s="339" t="s">
        <v>181</v>
      </c>
      <c r="C21" s="340"/>
      <c r="D21" s="339"/>
      <c r="E21" s="340">
        <v>200</v>
      </c>
      <c r="F21" s="341"/>
      <c r="G21" s="344"/>
      <c r="H21" s="344">
        <f>'РАСХ 2019 по целевым статьям'!M120</f>
        <v>530280.25</v>
      </c>
      <c r="I21" s="341">
        <f>H21</f>
        <v>530280.25</v>
      </c>
    </row>
    <row r="22" spans="1:9" ht="13.5">
      <c r="A22" s="326" t="s">
        <v>184</v>
      </c>
      <c r="B22" s="339" t="s">
        <v>181</v>
      </c>
      <c r="C22" s="340"/>
      <c r="D22" s="339"/>
      <c r="E22" s="340">
        <v>800</v>
      </c>
      <c r="F22" s="333"/>
      <c r="G22" s="344"/>
      <c r="H22" s="344">
        <f>'РАСХ 2019 по целевым статьям'!M121</f>
        <v>368969</v>
      </c>
      <c r="I22" s="341">
        <f>H22</f>
        <v>368969</v>
      </c>
    </row>
    <row r="23" spans="1:9" ht="79.5" customHeight="1">
      <c r="A23" s="345" t="s">
        <v>326</v>
      </c>
      <c r="B23" s="346"/>
      <c r="C23" s="347" t="s">
        <v>233</v>
      </c>
      <c r="D23" s="348"/>
      <c r="E23" s="349"/>
      <c r="F23" s="350"/>
      <c r="G23" s="350"/>
      <c r="H23" s="350">
        <f>H24</f>
        <v>157260</v>
      </c>
      <c r="I23" s="350">
        <f aca="true" t="shared" si="0" ref="H23:I25">I24</f>
        <v>157260</v>
      </c>
    </row>
    <row r="24" spans="1:9" ht="13.5">
      <c r="A24" s="328" t="s">
        <v>203</v>
      </c>
      <c r="B24" s="324"/>
      <c r="C24" s="338"/>
      <c r="D24" s="339" t="s">
        <v>308</v>
      </c>
      <c r="E24" s="340"/>
      <c r="F24" s="341"/>
      <c r="G24" s="341"/>
      <c r="H24" s="341">
        <f>H25+H27</f>
        <v>157260</v>
      </c>
      <c r="I24" s="341">
        <f>I25+I27</f>
        <v>157260</v>
      </c>
    </row>
    <row r="25" spans="1:9" ht="98.25" customHeight="1">
      <c r="A25" s="342" t="s">
        <v>222</v>
      </c>
      <c r="B25" s="324"/>
      <c r="C25" s="338"/>
      <c r="D25" s="339" t="s">
        <v>311</v>
      </c>
      <c r="E25" s="340"/>
      <c r="F25" s="341"/>
      <c r="G25" s="341"/>
      <c r="H25" s="341">
        <f t="shared" si="0"/>
        <v>45500</v>
      </c>
      <c r="I25" s="341">
        <f t="shared" si="0"/>
        <v>45500</v>
      </c>
    </row>
    <row r="26" spans="1:9" ht="13.5">
      <c r="A26" s="326" t="s">
        <v>153</v>
      </c>
      <c r="B26" s="324"/>
      <c r="C26" s="338"/>
      <c r="D26" s="339"/>
      <c r="E26" s="340">
        <v>500</v>
      </c>
      <c r="F26" s="341"/>
      <c r="G26" s="341"/>
      <c r="H26" s="341">
        <f>'РАСХ 2019 по целевым статьям'!M122</f>
        <v>45500</v>
      </c>
      <c r="I26" s="341">
        <f>H26</f>
        <v>45500</v>
      </c>
    </row>
    <row r="27" spans="1:9" ht="78.75" customHeight="1">
      <c r="A27" s="326" t="s">
        <v>348</v>
      </c>
      <c r="B27" s="324"/>
      <c r="C27" s="338"/>
      <c r="D27" s="339" t="s">
        <v>349</v>
      </c>
      <c r="E27" s="340"/>
      <c r="F27" s="341"/>
      <c r="G27" s="341"/>
      <c r="H27" s="341">
        <f>H28</f>
        <v>111760</v>
      </c>
      <c r="I27" s="341">
        <f>I28</f>
        <v>111760</v>
      </c>
    </row>
    <row r="28" spans="1:9" ht="13.5">
      <c r="A28" s="326" t="s">
        <v>153</v>
      </c>
      <c r="B28" s="324"/>
      <c r="C28" s="338"/>
      <c r="D28" s="339"/>
      <c r="E28" s="340">
        <v>500</v>
      </c>
      <c r="F28" s="341"/>
      <c r="G28" s="341"/>
      <c r="H28" s="341">
        <f>'РАСХ 2019 по целевым статьям'!M129</f>
        <v>111760</v>
      </c>
      <c r="I28" s="341">
        <f>F28+G28+H28</f>
        <v>111760</v>
      </c>
    </row>
    <row r="29" spans="1:9" ht="27">
      <c r="A29" s="345" t="s">
        <v>37</v>
      </c>
      <c r="B29" s="346"/>
      <c r="C29" s="347" t="s">
        <v>36</v>
      </c>
      <c r="D29" s="348"/>
      <c r="E29" s="349"/>
      <c r="F29" s="350"/>
      <c r="G29" s="350"/>
      <c r="H29" s="350">
        <f>H30</f>
        <v>1261800</v>
      </c>
      <c r="I29" s="350">
        <f>I30</f>
        <v>1261800</v>
      </c>
    </row>
    <row r="30" spans="1:9" ht="18.75" customHeight="1">
      <c r="A30" s="328" t="s">
        <v>203</v>
      </c>
      <c r="B30" s="324"/>
      <c r="C30" s="338"/>
      <c r="D30" s="339" t="s">
        <v>308</v>
      </c>
      <c r="E30" s="340"/>
      <c r="F30" s="341"/>
      <c r="G30" s="341"/>
      <c r="H30" s="341">
        <f>H31+H33</f>
        <v>1261800</v>
      </c>
      <c r="I30" s="341">
        <f>I31+I33</f>
        <v>1261800</v>
      </c>
    </row>
    <row r="31" spans="1:9" ht="27">
      <c r="A31" s="328" t="s">
        <v>432</v>
      </c>
      <c r="B31" s="322"/>
      <c r="C31" s="338"/>
      <c r="D31" s="339" t="s">
        <v>433</v>
      </c>
      <c r="E31" s="340"/>
      <c r="F31" s="341"/>
      <c r="G31" s="341"/>
      <c r="H31" s="341">
        <f>H32</f>
        <v>630900</v>
      </c>
      <c r="I31" s="341">
        <f>H31</f>
        <v>630900</v>
      </c>
    </row>
    <row r="32" spans="1:9" ht="41.25">
      <c r="A32" s="328" t="s">
        <v>188</v>
      </c>
      <c r="B32" s="339"/>
      <c r="C32" s="367"/>
      <c r="D32" s="339"/>
      <c r="E32" s="340">
        <v>200</v>
      </c>
      <c r="F32" s="341"/>
      <c r="G32" s="341"/>
      <c r="H32" s="341">
        <f>'РАСХ 2019 по целевым статьям'!M124</f>
        <v>630900</v>
      </c>
      <c r="I32" s="341">
        <f>H32</f>
        <v>630900</v>
      </c>
    </row>
    <row r="33" spans="1:9" ht="27">
      <c r="A33" s="328" t="s">
        <v>434</v>
      </c>
      <c r="B33" s="367"/>
      <c r="C33" s="367"/>
      <c r="D33" s="339" t="s">
        <v>435</v>
      </c>
      <c r="E33" s="340"/>
      <c r="F33" s="341"/>
      <c r="G33" s="341"/>
      <c r="H33" s="341">
        <f>H34</f>
        <v>630900</v>
      </c>
      <c r="I33" s="341">
        <f>H33</f>
        <v>630900</v>
      </c>
    </row>
    <row r="34" spans="1:9" ht="41.25">
      <c r="A34" s="328" t="s">
        <v>188</v>
      </c>
      <c r="B34" s="367"/>
      <c r="C34" s="367"/>
      <c r="D34" s="339"/>
      <c r="E34" s="340">
        <v>200</v>
      </c>
      <c r="F34" s="341"/>
      <c r="G34" s="341"/>
      <c r="H34" s="341">
        <f>'РАСХ 2019 по целевым статьям'!M127</f>
        <v>630900</v>
      </c>
      <c r="I34" s="341">
        <f>H34</f>
        <v>630900</v>
      </c>
    </row>
    <row r="35" spans="1:9" ht="13.5">
      <c r="A35" s="353" t="s">
        <v>203</v>
      </c>
      <c r="B35" s="346"/>
      <c r="C35" s="347" t="s">
        <v>234</v>
      </c>
      <c r="D35" s="348" t="s">
        <v>308</v>
      </c>
      <c r="E35" s="349"/>
      <c r="F35" s="350"/>
      <c r="G35" s="350"/>
      <c r="H35" s="350">
        <f>H36</f>
        <v>100000</v>
      </c>
      <c r="I35" s="350">
        <f>I36</f>
        <v>100000</v>
      </c>
    </row>
    <row r="36" spans="1:9" ht="47.25" customHeight="1">
      <c r="A36" s="328" t="s">
        <v>336</v>
      </c>
      <c r="B36" s="322"/>
      <c r="C36" s="222" t="s">
        <v>181</v>
      </c>
      <c r="D36" s="339" t="s">
        <v>312</v>
      </c>
      <c r="E36" s="340"/>
      <c r="F36" s="341"/>
      <c r="G36" s="341"/>
      <c r="H36" s="341">
        <f>H37</f>
        <v>100000</v>
      </c>
      <c r="I36" s="341">
        <f>I37</f>
        <v>100000</v>
      </c>
    </row>
    <row r="37" spans="1:9" ht="28.5" customHeight="1">
      <c r="A37" s="328" t="s">
        <v>184</v>
      </c>
      <c r="B37" s="209"/>
      <c r="C37" s="322"/>
      <c r="D37" s="339"/>
      <c r="E37" s="340">
        <v>800</v>
      </c>
      <c r="F37" s="341"/>
      <c r="G37" s="341"/>
      <c r="H37" s="341">
        <f>'РАСХ 2019 по целевым статьям'!M131</f>
        <v>100000</v>
      </c>
      <c r="I37" s="341">
        <f>H37</f>
        <v>100000</v>
      </c>
    </row>
    <row r="38" spans="1:10" s="394" customFormat="1" ht="27">
      <c r="A38" s="345" t="s">
        <v>41</v>
      </c>
      <c r="B38" s="346"/>
      <c r="C38" s="347" t="s">
        <v>235</v>
      </c>
      <c r="D38" s="348"/>
      <c r="E38" s="349"/>
      <c r="F38" s="350"/>
      <c r="G38" s="350"/>
      <c r="H38" s="351">
        <f>H39</f>
        <v>343592.72</v>
      </c>
      <c r="I38" s="351">
        <f>I39</f>
        <v>343592.72</v>
      </c>
      <c r="J38" s="463"/>
    </row>
    <row r="39" spans="1:9" ht="57.75" customHeight="1">
      <c r="A39" s="329" t="s">
        <v>327</v>
      </c>
      <c r="B39" s="406"/>
      <c r="C39" s="330"/>
      <c r="D39" s="331" t="s">
        <v>275</v>
      </c>
      <c r="E39" s="332"/>
      <c r="F39" s="333"/>
      <c r="G39" s="333"/>
      <c r="H39" s="333">
        <f>H44+H40</f>
        <v>343592.72</v>
      </c>
      <c r="I39" s="333">
        <f>I44+I40</f>
        <v>343592.72</v>
      </c>
    </row>
    <row r="40" spans="1:9" ht="57.75" customHeight="1">
      <c r="A40" s="328" t="s">
        <v>273</v>
      </c>
      <c r="B40" s="380"/>
      <c r="C40" s="330"/>
      <c r="D40" s="339" t="s">
        <v>274</v>
      </c>
      <c r="E40" s="332"/>
      <c r="F40" s="333"/>
      <c r="G40" s="333"/>
      <c r="H40" s="341">
        <f>H43</f>
        <v>44500</v>
      </c>
      <c r="I40" s="341">
        <f>I43</f>
        <v>44500</v>
      </c>
    </row>
    <row r="41" spans="1:9" ht="57.75" customHeight="1">
      <c r="A41" s="328" t="s">
        <v>276</v>
      </c>
      <c r="B41" s="380"/>
      <c r="C41" s="330"/>
      <c r="D41" s="339" t="s">
        <v>277</v>
      </c>
      <c r="E41" s="332"/>
      <c r="F41" s="333"/>
      <c r="G41" s="333"/>
      <c r="H41" s="341">
        <f>H42</f>
        <v>44500</v>
      </c>
      <c r="I41" s="341">
        <f>I42</f>
        <v>44500</v>
      </c>
    </row>
    <row r="42" spans="1:9" ht="57.75" customHeight="1">
      <c r="A42" s="326" t="s">
        <v>230</v>
      </c>
      <c r="C42" s="330"/>
      <c r="D42" s="339" t="s">
        <v>278</v>
      </c>
      <c r="E42" s="332"/>
      <c r="F42" s="333"/>
      <c r="G42" s="333"/>
      <c r="H42" s="341">
        <f>H43</f>
        <v>44500</v>
      </c>
      <c r="I42" s="341">
        <f>H42</f>
        <v>44500</v>
      </c>
    </row>
    <row r="43" spans="1:9" ht="57.75" customHeight="1">
      <c r="A43" s="416" t="s">
        <v>188</v>
      </c>
      <c r="B43" s="380"/>
      <c r="C43" s="330"/>
      <c r="D43" s="339"/>
      <c r="E43" s="340">
        <v>200</v>
      </c>
      <c r="F43" s="341"/>
      <c r="G43" s="341"/>
      <c r="H43" s="341">
        <f>'РАСХ 2019 по целевым статьям'!M76</f>
        <v>44500</v>
      </c>
      <c r="I43" s="341">
        <f>H43</f>
        <v>44500</v>
      </c>
    </row>
    <row r="44" spans="1:9" ht="50.25" customHeight="1">
      <c r="A44" s="328" t="s">
        <v>328</v>
      </c>
      <c r="B44" s="324"/>
      <c r="C44" s="338"/>
      <c r="D44" s="339" t="s">
        <v>279</v>
      </c>
      <c r="E44" s="381"/>
      <c r="F44" s="341"/>
      <c r="G44" s="341"/>
      <c r="H44" s="341">
        <f>H46</f>
        <v>299092.72</v>
      </c>
      <c r="I44" s="341">
        <f>I46</f>
        <v>299092.72</v>
      </c>
    </row>
    <row r="45" spans="1:9" ht="56.25" customHeight="1">
      <c r="A45" s="328" t="s">
        <v>298</v>
      </c>
      <c r="B45" s="324"/>
      <c r="C45" s="338"/>
      <c r="D45" s="339" t="s">
        <v>299</v>
      </c>
      <c r="E45" s="415"/>
      <c r="F45" s="341"/>
      <c r="G45" s="341"/>
      <c r="H45" s="341">
        <f>H46</f>
        <v>299092.72</v>
      </c>
      <c r="I45" s="341">
        <f>I46</f>
        <v>299092.72</v>
      </c>
    </row>
    <row r="46" spans="1:9" ht="54.75">
      <c r="A46" s="328" t="s">
        <v>255</v>
      </c>
      <c r="B46" s="352"/>
      <c r="C46" s="338"/>
      <c r="D46" s="339" t="s">
        <v>300</v>
      </c>
      <c r="E46" s="354"/>
      <c r="F46" s="341"/>
      <c r="G46" s="341"/>
      <c r="H46" s="341">
        <f>H47+H48</f>
        <v>299092.72</v>
      </c>
      <c r="I46" s="341">
        <f>H46</f>
        <v>299092.72</v>
      </c>
    </row>
    <row r="47" spans="1:9" ht="41.25">
      <c r="A47" s="328" t="s">
        <v>188</v>
      </c>
      <c r="B47" s="339" t="s">
        <v>181</v>
      </c>
      <c r="C47" s="340"/>
      <c r="D47" s="339"/>
      <c r="E47" s="340">
        <v>200</v>
      </c>
      <c r="F47" s="341"/>
      <c r="G47" s="341"/>
      <c r="H47" s="341">
        <f>'РАСХ 2019 по целевым статьям'!M106</f>
        <v>274092.72</v>
      </c>
      <c r="I47" s="341">
        <v>391000</v>
      </c>
    </row>
    <row r="48" spans="1:9" ht="13.5">
      <c r="A48" s="328" t="s">
        <v>184</v>
      </c>
      <c r="B48" s="339"/>
      <c r="C48" s="340"/>
      <c r="D48" s="339"/>
      <c r="E48" s="340">
        <v>800</v>
      </c>
      <c r="F48" s="341"/>
      <c r="G48" s="341"/>
      <c r="H48" s="341">
        <f>'РАСХ 2019 по целевым статьям'!M107</f>
        <v>25000</v>
      </c>
      <c r="I48" s="341">
        <v>20000</v>
      </c>
    </row>
    <row r="49" spans="1:10" s="394" customFormat="1" ht="27">
      <c r="A49" s="353" t="s">
        <v>329</v>
      </c>
      <c r="B49" s="346"/>
      <c r="C49" s="347" t="s">
        <v>44</v>
      </c>
      <c r="D49" s="348"/>
      <c r="E49" s="349"/>
      <c r="F49" s="350">
        <f>F50</f>
        <v>213536</v>
      </c>
      <c r="G49" s="350"/>
      <c r="H49" s="350"/>
      <c r="I49" s="350">
        <f>I50</f>
        <v>213536</v>
      </c>
      <c r="J49" s="463"/>
    </row>
    <row r="50" spans="1:9" ht="13.5">
      <c r="A50" s="328" t="s">
        <v>203</v>
      </c>
      <c r="B50" s="324"/>
      <c r="C50" s="338"/>
      <c r="D50" s="339" t="s">
        <v>308</v>
      </c>
      <c r="E50" s="340"/>
      <c r="F50" s="341">
        <f>F51</f>
        <v>213536</v>
      </c>
      <c r="G50" s="343"/>
      <c r="H50" s="341"/>
      <c r="I50" s="341">
        <f>I51</f>
        <v>213536</v>
      </c>
    </row>
    <row r="51" spans="1:9" ht="54.75">
      <c r="A51" s="328" t="s">
        <v>162</v>
      </c>
      <c r="B51" s="322"/>
      <c r="C51" s="338"/>
      <c r="D51" s="339" t="s">
        <v>313</v>
      </c>
      <c r="E51" s="340"/>
      <c r="F51" s="341">
        <f>F52+F53</f>
        <v>213536</v>
      </c>
      <c r="G51" s="341"/>
      <c r="H51" s="341"/>
      <c r="I51" s="341">
        <f>I53+I52</f>
        <v>213536</v>
      </c>
    </row>
    <row r="52" spans="1:9" ht="82.5">
      <c r="A52" s="328" t="s">
        <v>205</v>
      </c>
      <c r="B52" s="339" t="s">
        <v>181</v>
      </c>
      <c r="C52" s="340"/>
      <c r="D52" s="339"/>
      <c r="E52" s="340">
        <v>100</v>
      </c>
      <c r="F52" s="341">
        <f>'РАСХ 2019 по целевым статьям'!J137</f>
        <v>184935</v>
      </c>
      <c r="G52" s="341"/>
      <c r="H52" s="341"/>
      <c r="I52" s="341">
        <f>F52</f>
        <v>184935</v>
      </c>
    </row>
    <row r="53" spans="1:9" ht="41.25">
      <c r="A53" s="328" t="s">
        <v>188</v>
      </c>
      <c r="B53" s="339" t="s">
        <v>181</v>
      </c>
      <c r="C53" s="340"/>
      <c r="D53" s="339"/>
      <c r="E53" s="340">
        <v>200</v>
      </c>
      <c r="F53" s="341">
        <f>'РАСХ 2019 по целевым статьям'!J138</f>
        <v>28601</v>
      </c>
      <c r="G53" s="341"/>
      <c r="H53" s="341"/>
      <c r="I53" s="341">
        <f>F53</f>
        <v>28601</v>
      </c>
    </row>
    <row r="54" spans="1:9" ht="37.5" customHeight="1">
      <c r="A54" s="353" t="s">
        <v>237</v>
      </c>
      <c r="B54" s="353"/>
      <c r="C54" s="347" t="s">
        <v>236</v>
      </c>
      <c r="D54" s="355"/>
      <c r="E54" s="356"/>
      <c r="F54" s="357"/>
      <c r="G54" s="357"/>
      <c r="H54" s="357">
        <f aca="true" t="shared" si="1" ref="H54:I58">H55</f>
        <v>50000</v>
      </c>
      <c r="I54" s="357">
        <f t="shared" si="1"/>
        <v>50000</v>
      </c>
    </row>
    <row r="55" spans="1:9" ht="36" customHeight="1">
      <c r="A55" s="328" t="s">
        <v>416</v>
      </c>
      <c r="B55" s="324"/>
      <c r="C55" s="338"/>
      <c r="D55" s="339" t="s">
        <v>401</v>
      </c>
      <c r="E55" s="340"/>
      <c r="F55" s="341"/>
      <c r="G55" s="341"/>
      <c r="H55" s="341">
        <f t="shared" si="1"/>
        <v>50000</v>
      </c>
      <c r="I55" s="341">
        <f t="shared" si="1"/>
        <v>50000</v>
      </c>
    </row>
    <row r="56" spans="1:9" ht="69" customHeight="1">
      <c r="A56" s="328" t="s">
        <v>417</v>
      </c>
      <c r="B56" s="339"/>
      <c r="C56" s="338"/>
      <c r="D56" s="339" t="s">
        <v>402</v>
      </c>
      <c r="E56" s="340"/>
      <c r="F56" s="341"/>
      <c r="G56" s="341"/>
      <c r="H56" s="341">
        <f t="shared" si="1"/>
        <v>50000</v>
      </c>
      <c r="I56" s="341">
        <f t="shared" si="1"/>
        <v>50000</v>
      </c>
    </row>
    <row r="57" spans="1:9" ht="39" customHeight="1">
      <c r="A57" s="328" t="s">
        <v>403</v>
      </c>
      <c r="B57" s="339"/>
      <c r="C57" s="338"/>
      <c r="D57" s="339" t="s">
        <v>405</v>
      </c>
      <c r="E57" s="340"/>
      <c r="F57" s="341"/>
      <c r="G57" s="341"/>
      <c r="H57" s="341">
        <f t="shared" si="1"/>
        <v>50000</v>
      </c>
      <c r="I57" s="341">
        <f t="shared" si="1"/>
        <v>50000</v>
      </c>
    </row>
    <row r="58" spans="1:9" ht="68.25" customHeight="1">
      <c r="A58" s="328" t="s">
        <v>404</v>
      </c>
      <c r="B58" s="298"/>
      <c r="C58" s="338"/>
      <c r="D58" s="339" t="s">
        <v>465</v>
      </c>
      <c r="E58" s="340"/>
      <c r="F58" s="341"/>
      <c r="G58" s="341"/>
      <c r="H58" s="341">
        <f t="shared" si="1"/>
        <v>50000</v>
      </c>
      <c r="I58" s="341">
        <f t="shared" si="1"/>
        <v>50000</v>
      </c>
    </row>
    <row r="59" spans="1:9" ht="41.25">
      <c r="A59" s="328" t="s">
        <v>188</v>
      </c>
      <c r="B59" s="339" t="s">
        <v>181</v>
      </c>
      <c r="C59" s="340"/>
      <c r="D59" s="339"/>
      <c r="E59" s="340">
        <v>200</v>
      </c>
      <c r="F59" s="341"/>
      <c r="G59" s="341"/>
      <c r="H59" s="341">
        <f>'РАСХ 2019 по целевым статьям'!M56</f>
        <v>50000</v>
      </c>
      <c r="I59" s="341">
        <f>H59</f>
        <v>50000</v>
      </c>
    </row>
    <row r="60" spans="1:9" ht="49.5" customHeight="1">
      <c r="A60" s="466" t="s">
        <v>51</v>
      </c>
      <c r="B60" s="348"/>
      <c r="C60" s="348" t="s">
        <v>50</v>
      </c>
      <c r="D60" s="348"/>
      <c r="E60" s="349"/>
      <c r="F60" s="350"/>
      <c r="G60" s="350"/>
      <c r="H60" s="350">
        <f>H61</f>
        <v>31000</v>
      </c>
      <c r="I60" s="350">
        <f>H60</f>
        <v>31000</v>
      </c>
    </row>
    <row r="61" spans="1:11" ht="83.25" customHeight="1">
      <c r="A61" s="325" t="s">
        <v>379</v>
      </c>
      <c r="B61" s="339"/>
      <c r="C61" s="340"/>
      <c r="D61" s="331" t="s">
        <v>380</v>
      </c>
      <c r="E61" s="340"/>
      <c r="F61" s="341"/>
      <c r="G61" s="341"/>
      <c r="H61" s="341">
        <f>H62+H66+H70+H74</f>
        <v>31000</v>
      </c>
      <c r="I61" s="341">
        <f>H61</f>
        <v>31000</v>
      </c>
      <c r="K61" s="447"/>
    </row>
    <row r="62" spans="1:11" ht="57">
      <c r="A62" s="462" t="s">
        <v>381</v>
      </c>
      <c r="B62" s="331"/>
      <c r="C62" s="332"/>
      <c r="D62" s="419" t="s">
        <v>383</v>
      </c>
      <c r="E62" s="332"/>
      <c r="F62" s="333"/>
      <c r="G62" s="333"/>
      <c r="H62" s="333">
        <f aca="true" t="shared" si="2" ref="H62:I64">H63</f>
        <v>1000</v>
      </c>
      <c r="I62" s="333">
        <f t="shared" si="2"/>
        <v>1000</v>
      </c>
      <c r="K62" s="448"/>
    </row>
    <row r="63" spans="1:11" ht="82.5">
      <c r="A63" s="383" t="s">
        <v>382</v>
      </c>
      <c r="B63" s="339"/>
      <c r="C63" s="340"/>
      <c r="D63" s="334" t="s">
        <v>384</v>
      </c>
      <c r="E63" s="340"/>
      <c r="F63" s="341"/>
      <c r="G63" s="341"/>
      <c r="H63" s="341">
        <f t="shared" si="2"/>
        <v>1000</v>
      </c>
      <c r="I63" s="341">
        <f t="shared" si="2"/>
        <v>1000</v>
      </c>
      <c r="K63" s="448"/>
    </row>
    <row r="64" spans="1:11" ht="54.75">
      <c r="A64" s="383" t="s">
        <v>385</v>
      </c>
      <c r="B64" s="339"/>
      <c r="C64" s="340"/>
      <c r="D64" s="334" t="s">
        <v>466</v>
      </c>
      <c r="E64" s="340"/>
      <c r="F64" s="341"/>
      <c r="G64" s="341"/>
      <c r="H64" s="341">
        <f t="shared" si="2"/>
        <v>1000</v>
      </c>
      <c r="I64" s="341">
        <f t="shared" si="2"/>
        <v>1000</v>
      </c>
      <c r="K64" s="448"/>
    </row>
    <row r="65" spans="1:11" ht="41.25">
      <c r="A65" s="328" t="s">
        <v>188</v>
      </c>
      <c r="B65" s="339"/>
      <c r="C65" s="340"/>
      <c r="D65" s="334"/>
      <c r="E65" s="340">
        <v>200</v>
      </c>
      <c r="F65" s="341"/>
      <c r="G65" s="341"/>
      <c r="H65" s="341">
        <f>'РАСХ 2019 по целевым статьям'!M38</f>
        <v>1000</v>
      </c>
      <c r="I65" s="341">
        <f>H65</f>
        <v>1000</v>
      </c>
      <c r="K65" s="446"/>
    </row>
    <row r="66" spans="1:11" ht="72">
      <c r="A66" s="462" t="s">
        <v>386</v>
      </c>
      <c r="B66" s="331"/>
      <c r="C66" s="332"/>
      <c r="D66" s="419" t="s">
        <v>387</v>
      </c>
      <c r="E66" s="332"/>
      <c r="F66" s="333"/>
      <c r="G66" s="333"/>
      <c r="H66" s="333">
        <f aca="true" t="shared" si="3" ref="H66:I68">H67</f>
        <v>10000</v>
      </c>
      <c r="I66" s="333">
        <f t="shared" si="3"/>
        <v>10000</v>
      </c>
      <c r="K66" s="448"/>
    </row>
    <row r="67" spans="1:11" ht="69">
      <c r="A67" s="383" t="s">
        <v>389</v>
      </c>
      <c r="B67" s="339"/>
      <c r="C67" s="340"/>
      <c r="D67" s="334" t="s">
        <v>388</v>
      </c>
      <c r="E67" s="340"/>
      <c r="F67" s="341"/>
      <c r="G67" s="341"/>
      <c r="H67" s="341">
        <f t="shared" si="3"/>
        <v>10000</v>
      </c>
      <c r="I67" s="341">
        <f t="shared" si="3"/>
        <v>10000</v>
      </c>
      <c r="K67" s="448"/>
    </row>
    <row r="68" spans="1:11" ht="69">
      <c r="A68" s="383" t="s">
        <v>390</v>
      </c>
      <c r="B68" s="339"/>
      <c r="C68" s="340"/>
      <c r="D68" s="334" t="s">
        <v>467</v>
      </c>
      <c r="E68" s="340"/>
      <c r="F68" s="341"/>
      <c r="G68" s="341"/>
      <c r="H68" s="341">
        <f t="shared" si="3"/>
        <v>10000</v>
      </c>
      <c r="I68" s="341">
        <f t="shared" si="3"/>
        <v>10000</v>
      </c>
      <c r="K68" s="448"/>
    </row>
    <row r="69" spans="1:11" ht="41.25">
      <c r="A69" s="328" t="s">
        <v>188</v>
      </c>
      <c r="B69" s="339"/>
      <c r="C69" s="340"/>
      <c r="D69" s="334"/>
      <c r="E69" s="340">
        <v>200</v>
      </c>
      <c r="F69" s="341"/>
      <c r="G69" s="341"/>
      <c r="H69" s="341">
        <f>'РАСХ 2019 по целевым статьям'!M42</f>
        <v>10000</v>
      </c>
      <c r="I69" s="341">
        <f>H69</f>
        <v>10000</v>
      </c>
      <c r="K69" s="446"/>
    </row>
    <row r="70" spans="1:11" ht="86.25">
      <c r="A70" s="462" t="s">
        <v>392</v>
      </c>
      <c r="B70" s="331"/>
      <c r="C70" s="332"/>
      <c r="D70" s="419" t="s">
        <v>391</v>
      </c>
      <c r="E70" s="332"/>
      <c r="F70" s="333"/>
      <c r="G70" s="333"/>
      <c r="H70" s="333">
        <f aca="true" t="shared" si="4" ref="H70:I72">H71</f>
        <v>10000</v>
      </c>
      <c r="I70" s="333">
        <f t="shared" si="4"/>
        <v>10000</v>
      </c>
      <c r="K70" s="448"/>
    </row>
    <row r="71" spans="1:11" ht="82.5">
      <c r="A71" s="383" t="s">
        <v>394</v>
      </c>
      <c r="B71" s="339"/>
      <c r="C71" s="461"/>
      <c r="D71" s="334" t="s">
        <v>393</v>
      </c>
      <c r="E71" s="340"/>
      <c r="F71" s="341"/>
      <c r="G71" s="341"/>
      <c r="H71" s="341">
        <f t="shared" si="4"/>
        <v>10000</v>
      </c>
      <c r="I71" s="341">
        <f t="shared" si="4"/>
        <v>10000</v>
      </c>
      <c r="K71" s="448"/>
    </row>
    <row r="72" spans="1:11" ht="96">
      <c r="A72" s="383" t="s">
        <v>395</v>
      </c>
      <c r="B72" s="339"/>
      <c r="C72" s="340"/>
      <c r="D72" s="334" t="s">
        <v>469</v>
      </c>
      <c r="E72" s="340"/>
      <c r="F72" s="341"/>
      <c r="G72" s="341"/>
      <c r="H72" s="341">
        <f t="shared" si="4"/>
        <v>10000</v>
      </c>
      <c r="I72" s="341">
        <f t="shared" si="4"/>
        <v>10000</v>
      </c>
      <c r="K72" s="448"/>
    </row>
    <row r="73" spans="1:11" ht="41.25">
      <c r="A73" s="328" t="s">
        <v>188</v>
      </c>
      <c r="B73" s="339"/>
      <c r="C73" s="340"/>
      <c r="D73" s="334"/>
      <c r="E73" s="340">
        <v>200</v>
      </c>
      <c r="F73" s="341"/>
      <c r="G73" s="341"/>
      <c r="H73" s="341">
        <f>'РАСХ 2019 по целевым статьям'!M46</f>
        <v>10000</v>
      </c>
      <c r="I73" s="341">
        <f>H73</f>
        <v>10000</v>
      </c>
      <c r="K73" s="446"/>
    </row>
    <row r="74" spans="1:11" ht="72">
      <c r="A74" s="462" t="s">
        <v>398</v>
      </c>
      <c r="B74" s="331"/>
      <c r="C74" s="332"/>
      <c r="D74" s="419" t="s">
        <v>396</v>
      </c>
      <c r="E74" s="332"/>
      <c r="F74" s="333"/>
      <c r="G74" s="333"/>
      <c r="H74" s="333">
        <f aca="true" t="shared" si="5" ref="H74:I76">H75</f>
        <v>10000</v>
      </c>
      <c r="I74" s="333">
        <f t="shared" si="5"/>
        <v>10000</v>
      </c>
      <c r="K74" s="448"/>
    </row>
    <row r="75" spans="1:11" ht="69">
      <c r="A75" s="383" t="s">
        <v>399</v>
      </c>
      <c r="B75" s="339"/>
      <c r="C75" s="340"/>
      <c r="D75" s="334" t="s">
        <v>397</v>
      </c>
      <c r="E75" s="340"/>
      <c r="F75" s="341"/>
      <c r="G75" s="341"/>
      <c r="H75" s="341">
        <f t="shared" si="5"/>
        <v>10000</v>
      </c>
      <c r="I75" s="341">
        <f t="shared" si="5"/>
        <v>10000</v>
      </c>
      <c r="K75" s="448"/>
    </row>
    <row r="76" spans="1:11" ht="69">
      <c r="A76" s="383" t="s">
        <v>400</v>
      </c>
      <c r="B76" s="339"/>
      <c r="C76" s="340"/>
      <c r="D76" s="334" t="s">
        <v>468</v>
      </c>
      <c r="E76" s="340"/>
      <c r="F76" s="341"/>
      <c r="G76" s="341"/>
      <c r="H76" s="341">
        <f t="shared" si="5"/>
        <v>10000</v>
      </c>
      <c r="I76" s="341">
        <f t="shared" si="5"/>
        <v>10000</v>
      </c>
      <c r="K76" s="448"/>
    </row>
    <row r="77" spans="1:11" ht="41.25">
      <c r="A77" s="328" t="s">
        <v>188</v>
      </c>
      <c r="B77" s="339"/>
      <c r="C77" s="340"/>
      <c r="D77" s="334"/>
      <c r="E77" s="340">
        <v>200</v>
      </c>
      <c r="F77" s="341"/>
      <c r="G77" s="341"/>
      <c r="H77" s="341">
        <f>'РАСХ 2019 по целевым статьям'!M50</f>
        <v>10000</v>
      </c>
      <c r="I77" s="341">
        <f>H77</f>
        <v>10000</v>
      </c>
      <c r="K77" s="448"/>
    </row>
    <row r="78" spans="1:11" ht="30" customHeight="1">
      <c r="A78" s="353" t="s">
        <v>330</v>
      </c>
      <c r="B78" s="346"/>
      <c r="C78" s="347" t="s">
        <v>240</v>
      </c>
      <c r="D78" s="348"/>
      <c r="E78" s="349"/>
      <c r="F78" s="350"/>
      <c r="G78" s="350">
        <f aca="true" t="shared" si="6" ref="G78:H80">G79</f>
        <v>0</v>
      </c>
      <c r="H78" s="350">
        <f t="shared" si="6"/>
        <v>6569616.47</v>
      </c>
      <c r="I78" s="350">
        <f>F78+G78+H78</f>
        <v>6569616.47</v>
      </c>
      <c r="K78" s="446"/>
    </row>
    <row r="79" spans="1:11" ht="55.5" customHeight="1">
      <c r="A79" s="329" t="s">
        <v>221</v>
      </c>
      <c r="B79" s="323"/>
      <c r="C79" s="330"/>
      <c r="D79" s="331" t="s">
        <v>301</v>
      </c>
      <c r="E79" s="332"/>
      <c r="F79" s="333"/>
      <c r="G79" s="333">
        <f t="shared" si="6"/>
        <v>0</v>
      </c>
      <c r="H79" s="333">
        <f t="shared" si="6"/>
        <v>6569616.47</v>
      </c>
      <c r="I79" s="333">
        <f>G79+H79+F79</f>
        <v>6569616.47</v>
      </c>
      <c r="K79" s="460"/>
    </row>
    <row r="80" spans="1:9" ht="59.25" customHeight="1">
      <c r="A80" s="328" t="s">
        <v>302</v>
      </c>
      <c r="B80" s="324"/>
      <c r="C80" s="338"/>
      <c r="D80" s="339" t="s">
        <v>303</v>
      </c>
      <c r="E80" s="340"/>
      <c r="F80" s="341"/>
      <c r="G80" s="341">
        <f t="shared" si="6"/>
        <v>0</v>
      </c>
      <c r="H80" s="341">
        <f t="shared" si="6"/>
        <v>6569616.47</v>
      </c>
      <c r="I80" s="341">
        <f>F80+G80+H80</f>
        <v>6569616.47</v>
      </c>
    </row>
    <row r="81" spans="1:9" ht="69">
      <c r="A81" s="328" t="s">
        <v>304</v>
      </c>
      <c r="B81" s="324"/>
      <c r="C81" s="338"/>
      <c r="D81" s="339" t="s">
        <v>305</v>
      </c>
      <c r="E81" s="340"/>
      <c r="F81" s="341"/>
      <c r="G81" s="341">
        <v>0</v>
      </c>
      <c r="H81" s="341">
        <f>H82+H84</f>
        <v>6569616.47</v>
      </c>
      <c r="I81" s="341">
        <f>F81+G81+H81</f>
        <v>6569616.47</v>
      </c>
    </row>
    <row r="82" spans="1:9" ht="82.5">
      <c r="A82" s="328" t="s">
        <v>306</v>
      </c>
      <c r="B82" s="358"/>
      <c r="C82" s="338"/>
      <c r="D82" s="339" t="s">
        <v>307</v>
      </c>
      <c r="E82" s="340"/>
      <c r="F82" s="341"/>
      <c r="G82" s="341"/>
      <c r="H82" s="341">
        <f>H83</f>
        <v>5326570.25</v>
      </c>
      <c r="I82" s="341">
        <f>H82</f>
        <v>5326570.25</v>
      </c>
    </row>
    <row r="83" spans="1:9" ht="41.25">
      <c r="A83" s="328" t="s">
        <v>188</v>
      </c>
      <c r="B83" s="339" t="s">
        <v>181</v>
      </c>
      <c r="C83" s="340"/>
      <c r="D83" s="339"/>
      <c r="E83" s="340">
        <v>200</v>
      </c>
      <c r="F83" s="341"/>
      <c r="G83" s="341"/>
      <c r="H83" s="341">
        <f>'РАСХ 2019 по целевым статьям'!M111</f>
        <v>5326570.25</v>
      </c>
      <c r="I83" s="341">
        <f>H83</f>
        <v>5326570.25</v>
      </c>
    </row>
    <row r="84" spans="1:9" ht="27">
      <c r="A84" s="328" t="s">
        <v>333</v>
      </c>
      <c r="B84" s="322"/>
      <c r="C84" s="340"/>
      <c r="D84" s="339" t="s">
        <v>334</v>
      </c>
      <c r="E84" s="340"/>
      <c r="F84" s="341"/>
      <c r="G84" s="341"/>
      <c r="H84" s="341">
        <f>H85</f>
        <v>1243046.22</v>
      </c>
      <c r="I84" s="341">
        <f>H84</f>
        <v>1243046.22</v>
      </c>
    </row>
    <row r="85" spans="1:9" ht="41.25">
      <c r="A85" s="328" t="s">
        <v>188</v>
      </c>
      <c r="B85" s="339"/>
      <c r="C85" s="322"/>
      <c r="D85" s="339"/>
      <c r="E85" s="340">
        <v>200</v>
      </c>
      <c r="F85" s="341"/>
      <c r="G85" s="341"/>
      <c r="H85" s="341">
        <f>'РАСХ 2019 по целевым статьям'!M114</f>
        <v>1243046.22</v>
      </c>
      <c r="I85" s="341">
        <f>H85</f>
        <v>1243046.22</v>
      </c>
    </row>
    <row r="86" spans="1:10" s="375" customFormat="1" ht="21.75" customHeight="1">
      <c r="A86" s="370" t="s">
        <v>59</v>
      </c>
      <c r="B86" s="370"/>
      <c r="C86" s="371" t="s">
        <v>58</v>
      </c>
      <c r="D86" s="372"/>
      <c r="E86" s="373"/>
      <c r="F86" s="374"/>
      <c r="G86" s="374"/>
      <c r="H86" s="374">
        <f>H92+H87</f>
        <v>1135672.4</v>
      </c>
      <c r="I86" s="374">
        <f>H86</f>
        <v>1135672.4</v>
      </c>
      <c r="J86" s="464"/>
    </row>
    <row r="87" spans="1:10" s="375" customFormat="1" ht="89.25" customHeight="1">
      <c r="A87" s="329" t="s">
        <v>214</v>
      </c>
      <c r="B87" s="329"/>
      <c r="C87" s="330"/>
      <c r="D87" s="331" t="s">
        <v>256</v>
      </c>
      <c r="E87" s="396"/>
      <c r="F87" s="397"/>
      <c r="G87" s="397"/>
      <c r="H87" s="397">
        <f aca="true" t="shared" si="7" ref="H87:I90">H88</f>
        <v>280000</v>
      </c>
      <c r="I87" s="397">
        <f t="shared" si="7"/>
        <v>280000</v>
      </c>
      <c r="J87" s="464"/>
    </row>
    <row r="88" spans="1:10" s="375" customFormat="1" ht="65.25" customHeight="1">
      <c r="A88" s="383" t="s">
        <v>335</v>
      </c>
      <c r="B88" s="398"/>
      <c r="C88" s="335" t="s">
        <v>181</v>
      </c>
      <c r="D88" s="334" t="s">
        <v>263</v>
      </c>
      <c r="E88" s="396"/>
      <c r="F88" s="397"/>
      <c r="G88" s="397"/>
      <c r="H88" s="360">
        <f t="shared" si="7"/>
        <v>280000</v>
      </c>
      <c r="I88" s="360">
        <f t="shared" si="7"/>
        <v>280000</v>
      </c>
      <c r="J88" s="464"/>
    </row>
    <row r="89" spans="1:10" s="375" customFormat="1" ht="110.25" customHeight="1">
      <c r="A89" s="383" t="s">
        <v>264</v>
      </c>
      <c r="B89" s="398"/>
      <c r="C89" s="335"/>
      <c r="D89" s="334" t="s">
        <v>265</v>
      </c>
      <c r="E89" s="396"/>
      <c r="F89" s="397"/>
      <c r="G89" s="397"/>
      <c r="H89" s="360">
        <f t="shared" si="7"/>
        <v>280000</v>
      </c>
      <c r="I89" s="360">
        <f t="shared" si="7"/>
        <v>280000</v>
      </c>
      <c r="J89" s="464"/>
    </row>
    <row r="90" spans="1:10" s="375" customFormat="1" ht="85.5" customHeight="1">
      <c r="A90" s="383" t="s">
        <v>266</v>
      </c>
      <c r="B90" s="393"/>
      <c r="C90" s="335"/>
      <c r="D90" s="334" t="s">
        <v>267</v>
      </c>
      <c r="E90" s="396"/>
      <c r="F90" s="397"/>
      <c r="G90" s="397"/>
      <c r="H90" s="360">
        <f t="shared" si="7"/>
        <v>280000</v>
      </c>
      <c r="I90" s="360">
        <f t="shared" si="7"/>
        <v>280000</v>
      </c>
      <c r="J90" s="464"/>
    </row>
    <row r="91" spans="1:10" s="375" customFormat="1" ht="66.75" customHeight="1">
      <c r="A91" s="383" t="s">
        <v>231</v>
      </c>
      <c r="B91" s="334"/>
      <c r="D91" s="395"/>
      <c r="E91" s="335">
        <v>400</v>
      </c>
      <c r="F91" s="397"/>
      <c r="G91" s="397"/>
      <c r="H91" s="360">
        <f>'РАСХ 2019 по целевым статьям'!M27</f>
        <v>280000</v>
      </c>
      <c r="I91" s="360">
        <f>H91</f>
        <v>280000</v>
      </c>
      <c r="J91" s="464"/>
    </row>
    <row r="92" spans="1:9" ht="41.25">
      <c r="A92" s="325" t="s">
        <v>216</v>
      </c>
      <c r="B92" s="367"/>
      <c r="C92" s="338"/>
      <c r="D92" s="331" t="s">
        <v>275</v>
      </c>
      <c r="E92" s="359"/>
      <c r="F92" s="360"/>
      <c r="G92" s="397"/>
      <c r="H92" s="397">
        <f>H93</f>
        <v>855672.4</v>
      </c>
      <c r="I92" s="397">
        <f>I93</f>
        <v>855672.4</v>
      </c>
    </row>
    <row r="93" spans="1:9" ht="41.25">
      <c r="A93" s="327" t="s">
        <v>217</v>
      </c>
      <c r="B93" s="367"/>
      <c r="C93" s="335" t="s">
        <v>181</v>
      </c>
      <c r="D93" s="334" t="s">
        <v>279</v>
      </c>
      <c r="E93" s="362"/>
      <c r="F93" s="336"/>
      <c r="G93" s="336"/>
      <c r="H93" s="341">
        <f>H94</f>
        <v>855672.4</v>
      </c>
      <c r="I93" s="341">
        <f>I94</f>
        <v>855672.4</v>
      </c>
    </row>
    <row r="94" spans="1:9" ht="27">
      <c r="A94" s="327" t="s">
        <v>280</v>
      </c>
      <c r="B94" s="367"/>
      <c r="C94" s="335"/>
      <c r="D94" s="334" t="s">
        <v>281</v>
      </c>
      <c r="E94" s="362"/>
      <c r="F94" s="336"/>
      <c r="G94" s="336"/>
      <c r="H94" s="336">
        <f>H95+H97+H99</f>
        <v>855672.4</v>
      </c>
      <c r="I94" s="336">
        <f>H94</f>
        <v>855672.4</v>
      </c>
    </row>
    <row r="95" spans="1:9" ht="54.75">
      <c r="A95" s="327" t="s">
        <v>282</v>
      </c>
      <c r="B95" s="367"/>
      <c r="C95" s="335"/>
      <c r="D95" s="334" t="s">
        <v>283</v>
      </c>
      <c r="E95" s="362"/>
      <c r="F95" s="336"/>
      <c r="G95" s="336"/>
      <c r="H95" s="341">
        <f>H96</f>
        <v>749786.4</v>
      </c>
      <c r="I95" s="336">
        <f aca="true" t="shared" si="8" ref="I95:I100">H95</f>
        <v>749786.4</v>
      </c>
    </row>
    <row r="96" spans="1:9" ht="41.25">
      <c r="A96" s="328" t="s">
        <v>188</v>
      </c>
      <c r="B96" s="334"/>
      <c r="C96" s="335"/>
      <c r="D96" s="336"/>
      <c r="E96" s="362">
        <v>200</v>
      </c>
      <c r="F96" s="336"/>
      <c r="G96" s="336"/>
      <c r="H96" s="341">
        <f>'РАСХ 2019 по целевым статьям'!M81</f>
        <v>749786.4</v>
      </c>
      <c r="I96" s="336">
        <f t="shared" si="8"/>
        <v>749786.4</v>
      </c>
    </row>
    <row r="97" spans="1:9" ht="54.75">
      <c r="A97" s="327" t="s">
        <v>218</v>
      </c>
      <c r="B97" s="367"/>
      <c r="C97" s="335" t="s">
        <v>181</v>
      </c>
      <c r="D97" s="334" t="s">
        <v>284</v>
      </c>
      <c r="E97" s="336"/>
      <c r="F97" s="336"/>
      <c r="G97" s="336"/>
      <c r="H97" s="336">
        <f>H98</f>
        <v>92656</v>
      </c>
      <c r="I97" s="336">
        <f t="shared" si="8"/>
        <v>92656</v>
      </c>
    </row>
    <row r="98" spans="1:9" ht="41.25">
      <c r="A98" s="328" t="s">
        <v>188</v>
      </c>
      <c r="B98" s="367"/>
      <c r="C98" s="340"/>
      <c r="D98" s="339" t="s">
        <v>181</v>
      </c>
      <c r="E98" s="364">
        <v>200</v>
      </c>
      <c r="F98" s="344"/>
      <c r="G98" s="361"/>
      <c r="H98" s="341">
        <f>'РАСХ 2019 по целевым статьям'!M83</f>
        <v>92656</v>
      </c>
      <c r="I98" s="336">
        <f t="shared" si="8"/>
        <v>92656</v>
      </c>
    </row>
    <row r="99" spans="1:9" ht="27">
      <c r="A99" s="327" t="s">
        <v>122</v>
      </c>
      <c r="B99" s="367"/>
      <c r="C99" s="335" t="s">
        <v>181</v>
      </c>
      <c r="D99" s="334" t="s">
        <v>285</v>
      </c>
      <c r="E99" s="363"/>
      <c r="F99" s="336"/>
      <c r="G99" s="336"/>
      <c r="H99" s="341">
        <f>H100</f>
        <v>13230</v>
      </c>
      <c r="I99" s="336">
        <f t="shared" si="8"/>
        <v>13230</v>
      </c>
    </row>
    <row r="100" spans="1:9" ht="41.25">
      <c r="A100" s="328" t="s">
        <v>188</v>
      </c>
      <c r="B100" s="339"/>
      <c r="C100" s="340"/>
      <c r="D100" s="341"/>
      <c r="E100" s="364">
        <v>200</v>
      </c>
      <c r="F100" s="365"/>
      <c r="G100" s="361"/>
      <c r="H100" s="336">
        <f>'РАСХ 2019 по целевым статьям'!L85</f>
        <v>13230</v>
      </c>
      <c r="I100" s="336">
        <f t="shared" si="8"/>
        <v>13230</v>
      </c>
    </row>
    <row r="101" spans="1:9" ht="13.5">
      <c r="A101" s="353" t="s">
        <v>331</v>
      </c>
      <c r="B101" s="346"/>
      <c r="C101" s="347" t="s">
        <v>242</v>
      </c>
      <c r="D101" s="348"/>
      <c r="E101" s="366"/>
      <c r="F101" s="350"/>
      <c r="G101" s="350"/>
      <c r="H101" s="350">
        <f>H102</f>
        <v>1112464.6</v>
      </c>
      <c r="I101" s="350">
        <f>I102</f>
        <v>1112464.6</v>
      </c>
    </row>
    <row r="102" spans="1:9" ht="41.25">
      <c r="A102" s="325" t="s">
        <v>216</v>
      </c>
      <c r="B102" s="367"/>
      <c r="C102" s="338"/>
      <c r="D102" s="331" t="s">
        <v>275</v>
      </c>
      <c r="E102" s="364"/>
      <c r="F102" s="341"/>
      <c r="G102" s="341"/>
      <c r="H102" s="341">
        <f>H103</f>
        <v>1112464.6</v>
      </c>
      <c r="I102" s="341">
        <f>I103</f>
        <v>1112464.6</v>
      </c>
    </row>
    <row r="103" spans="1:9" ht="41.25">
      <c r="A103" s="327" t="s">
        <v>217</v>
      </c>
      <c r="B103" s="367"/>
      <c r="C103" s="335" t="s">
        <v>181</v>
      </c>
      <c r="D103" s="334" t="s">
        <v>279</v>
      </c>
      <c r="E103" s="340"/>
      <c r="F103" s="341"/>
      <c r="G103" s="341"/>
      <c r="H103" s="341">
        <f>H104+H106</f>
        <v>1112464.6</v>
      </c>
      <c r="I103" s="341">
        <f>I104+I106</f>
        <v>1112464.6</v>
      </c>
    </row>
    <row r="104" spans="1:9" ht="27">
      <c r="A104" s="328" t="s">
        <v>219</v>
      </c>
      <c r="C104" s="340"/>
      <c r="D104" s="339" t="s">
        <v>288</v>
      </c>
      <c r="E104" s="340"/>
      <c r="F104" s="341"/>
      <c r="G104" s="341"/>
      <c r="H104" s="341">
        <f>H105</f>
        <v>912464.6</v>
      </c>
      <c r="I104" s="341">
        <f>I105</f>
        <v>912464.6</v>
      </c>
    </row>
    <row r="105" spans="1:9" ht="41.25">
      <c r="A105" s="328" t="s">
        <v>188</v>
      </c>
      <c r="B105" s="339"/>
      <c r="C105" s="368"/>
      <c r="D105" s="334"/>
      <c r="E105" s="340">
        <v>200</v>
      </c>
      <c r="F105" s="336"/>
      <c r="G105" s="336"/>
      <c r="H105" s="336">
        <f>'РАСХ 2019 по целевым статьям'!M88</f>
        <v>912464.6</v>
      </c>
      <c r="I105" s="336">
        <f>H105</f>
        <v>912464.6</v>
      </c>
    </row>
    <row r="106" spans="1:9" ht="41.25" customHeight="1">
      <c r="A106" s="328" t="s">
        <v>351</v>
      </c>
      <c r="B106" s="339"/>
      <c r="C106" s="368"/>
      <c r="D106" s="339" t="s">
        <v>350</v>
      </c>
      <c r="E106" s="340"/>
      <c r="F106" s="341"/>
      <c r="G106" s="341"/>
      <c r="H106" s="341">
        <f>H107</f>
        <v>200000</v>
      </c>
      <c r="I106" s="341">
        <f>I107</f>
        <v>200000</v>
      </c>
    </row>
    <row r="107" spans="1:9" ht="41.25">
      <c r="A107" s="328" t="s">
        <v>188</v>
      </c>
      <c r="B107" s="339"/>
      <c r="C107" s="368"/>
      <c r="D107" s="339"/>
      <c r="E107" s="340">
        <v>200</v>
      </c>
      <c r="F107" s="341"/>
      <c r="G107" s="341"/>
      <c r="H107" s="341">
        <f>'РАСХ 2019 по целевым статьям'!M104</f>
        <v>200000</v>
      </c>
      <c r="I107" s="341">
        <f>H107</f>
        <v>200000</v>
      </c>
    </row>
    <row r="108" spans="1:9" ht="13.5">
      <c r="A108" s="353" t="s">
        <v>61</v>
      </c>
      <c r="B108" s="346"/>
      <c r="C108" s="347" t="s">
        <v>60</v>
      </c>
      <c r="D108" s="348"/>
      <c r="E108" s="349"/>
      <c r="F108" s="350">
        <f>F116</f>
        <v>0</v>
      </c>
      <c r="G108" s="350">
        <f>G116</f>
        <v>0</v>
      </c>
      <c r="H108" s="350">
        <f>H116+H109</f>
        <v>7979014.779999999</v>
      </c>
      <c r="I108" s="350">
        <f>F108+G108+H108</f>
        <v>7979014.779999999</v>
      </c>
    </row>
    <row r="109" spans="1:9" ht="41.25">
      <c r="A109" s="329" t="s">
        <v>444</v>
      </c>
      <c r="B109" s="381"/>
      <c r="C109" s="332" t="s">
        <v>181</v>
      </c>
      <c r="D109" s="331" t="s">
        <v>446</v>
      </c>
      <c r="E109" s="332"/>
      <c r="F109" s="333"/>
      <c r="G109" s="333"/>
      <c r="H109" s="333">
        <f>H110</f>
        <v>529459.6</v>
      </c>
      <c r="I109" s="333">
        <f>I110</f>
        <v>529459.6</v>
      </c>
    </row>
    <row r="110" spans="1:9" ht="33.75" customHeight="1">
      <c r="A110" s="503" t="s">
        <v>445</v>
      </c>
      <c r="B110" s="381"/>
      <c r="C110" s="335"/>
      <c r="D110" s="334" t="s">
        <v>447</v>
      </c>
      <c r="E110" s="335"/>
      <c r="F110" s="336"/>
      <c r="G110" s="336"/>
      <c r="H110" s="336">
        <f>H111</f>
        <v>529459.6</v>
      </c>
      <c r="I110" s="336">
        <f>I111</f>
        <v>529459.6</v>
      </c>
    </row>
    <row r="111" spans="1:9" ht="48" customHeight="1">
      <c r="A111" s="327" t="s">
        <v>449</v>
      </c>
      <c r="B111" s="367"/>
      <c r="C111" s="335"/>
      <c r="D111" s="334" t="s">
        <v>450</v>
      </c>
      <c r="E111" s="332"/>
      <c r="F111" s="333"/>
      <c r="G111" s="333"/>
      <c r="H111" s="341">
        <f>H112+H114</f>
        <v>529459.6</v>
      </c>
      <c r="I111" s="341">
        <f>I112+I114</f>
        <v>529459.6</v>
      </c>
    </row>
    <row r="112" spans="1:10" s="459" customFormat="1" ht="53.25" customHeight="1">
      <c r="A112" s="327" t="s">
        <v>482</v>
      </c>
      <c r="B112" s="504"/>
      <c r="C112" s="335"/>
      <c r="D112" s="334" t="s">
        <v>483</v>
      </c>
      <c r="E112" s="420"/>
      <c r="F112" s="505"/>
      <c r="G112" s="505"/>
      <c r="H112" s="336">
        <f>H113</f>
        <v>370512.23</v>
      </c>
      <c r="I112" s="336">
        <f>I113</f>
        <v>370512.23</v>
      </c>
      <c r="J112" s="465"/>
    </row>
    <row r="113" spans="1:9" ht="41.25">
      <c r="A113" s="328" t="s">
        <v>188</v>
      </c>
      <c r="B113" s="334"/>
      <c r="C113" s="367"/>
      <c r="D113" s="334"/>
      <c r="E113" s="335">
        <v>200</v>
      </c>
      <c r="F113" s="333"/>
      <c r="G113" s="333"/>
      <c r="H113" s="341">
        <f>'РАСХ 2019 по целевым статьям'!M31</f>
        <v>370512.23</v>
      </c>
      <c r="I113" s="341">
        <f>H113</f>
        <v>370512.23</v>
      </c>
    </row>
    <row r="114" spans="1:10" s="459" customFormat="1" ht="41.25">
      <c r="A114" s="327" t="s">
        <v>448</v>
      </c>
      <c r="C114" s="335"/>
      <c r="D114" s="334" t="s">
        <v>484</v>
      </c>
      <c r="E114" s="335"/>
      <c r="F114" s="505"/>
      <c r="G114" s="505"/>
      <c r="H114" s="336">
        <f>H115</f>
        <v>158947.37</v>
      </c>
      <c r="I114" s="336">
        <f>I115</f>
        <v>158947.37</v>
      </c>
      <c r="J114" s="465"/>
    </row>
    <row r="115" spans="1:9" ht="41.25">
      <c r="A115" s="328" t="s">
        <v>188</v>
      </c>
      <c r="B115" s="471"/>
      <c r="C115" s="322"/>
      <c r="D115" s="334"/>
      <c r="E115" s="472">
        <v>200</v>
      </c>
      <c r="F115" s="333"/>
      <c r="G115" s="333"/>
      <c r="H115" s="341">
        <f>'РАСХ 2019 по целевым статьям'!M33</f>
        <v>158947.37</v>
      </c>
      <c r="I115" s="341">
        <f>H115</f>
        <v>158947.37</v>
      </c>
    </row>
    <row r="116" spans="1:9" ht="41.25">
      <c r="A116" s="325" t="s">
        <v>216</v>
      </c>
      <c r="B116" s="367"/>
      <c r="C116" s="338"/>
      <c r="D116" s="331" t="s">
        <v>275</v>
      </c>
      <c r="E116" s="332"/>
      <c r="F116" s="333">
        <f>F117</f>
        <v>0</v>
      </c>
      <c r="G116" s="333">
        <f>G121</f>
        <v>0</v>
      </c>
      <c r="H116" s="333">
        <f aca="true" t="shared" si="9" ref="H116:I118">H117</f>
        <v>7449555.18</v>
      </c>
      <c r="I116" s="333">
        <f t="shared" si="9"/>
        <v>2712523.26</v>
      </c>
    </row>
    <row r="117" spans="1:9" ht="41.25">
      <c r="A117" s="327" t="s">
        <v>217</v>
      </c>
      <c r="B117" s="367"/>
      <c r="C117" s="335" t="s">
        <v>181</v>
      </c>
      <c r="D117" s="334" t="s">
        <v>279</v>
      </c>
      <c r="E117" s="335"/>
      <c r="F117" s="336">
        <f>F121</f>
        <v>0</v>
      </c>
      <c r="G117" s="336">
        <f>G121</f>
        <v>0</v>
      </c>
      <c r="H117" s="336">
        <f>H118+H121</f>
        <v>7449555.18</v>
      </c>
      <c r="I117" s="336">
        <f t="shared" si="9"/>
        <v>2712523.26</v>
      </c>
    </row>
    <row r="118" spans="1:9" ht="27">
      <c r="A118" s="327" t="s">
        <v>289</v>
      </c>
      <c r="B118" s="334"/>
      <c r="C118" s="335"/>
      <c r="D118" s="334" t="s">
        <v>290</v>
      </c>
      <c r="E118" s="335"/>
      <c r="F118" s="336"/>
      <c r="G118" s="336"/>
      <c r="H118" s="336">
        <f t="shared" si="9"/>
        <v>2712523.26</v>
      </c>
      <c r="I118" s="336">
        <f t="shared" si="9"/>
        <v>2712523.26</v>
      </c>
    </row>
    <row r="119" spans="1:9" ht="13.5">
      <c r="A119" s="328" t="s">
        <v>125</v>
      </c>
      <c r="B119" s="339"/>
      <c r="C119" s="340"/>
      <c r="D119" s="339" t="s">
        <v>291</v>
      </c>
      <c r="E119" s="340"/>
      <c r="F119" s="341"/>
      <c r="G119" s="341"/>
      <c r="H119" s="341">
        <f>H120</f>
        <v>2712523.26</v>
      </c>
      <c r="I119" s="341">
        <f>I120</f>
        <v>2712523.26</v>
      </c>
    </row>
    <row r="120" spans="1:9" ht="41.25">
      <c r="A120" s="328" t="s">
        <v>188</v>
      </c>
      <c r="B120" s="339"/>
      <c r="C120" s="340"/>
      <c r="D120" s="339"/>
      <c r="E120" s="340">
        <v>200</v>
      </c>
      <c r="F120" s="341"/>
      <c r="G120" s="341"/>
      <c r="H120" s="343">
        <f>'РАСХ 2019 по целевым статьям'!L93</f>
        <v>2712523.26</v>
      </c>
      <c r="I120" s="343">
        <f>H120</f>
        <v>2712523.26</v>
      </c>
    </row>
    <row r="121" spans="1:9" ht="28.5">
      <c r="A121" s="418" t="s">
        <v>292</v>
      </c>
      <c r="B121" s="419"/>
      <c r="C121" s="420"/>
      <c r="D121" s="419" t="s">
        <v>293</v>
      </c>
      <c r="E121" s="332"/>
      <c r="F121" s="333"/>
      <c r="G121" s="333"/>
      <c r="H121" s="333">
        <f>H122</f>
        <v>4737031.92</v>
      </c>
      <c r="I121" s="333">
        <f>F121+G121+H121</f>
        <v>4737031.92</v>
      </c>
    </row>
    <row r="122" spans="1:9" ht="27">
      <c r="A122" s="328" t="s">
        <v>220</v>
      </c>
      <c r="B122" s="339"/>
      <c r="C122" s="340"/>
      <c r="D122" s="339" t="s">
        <v>294</v>
      </c>
      <c r="E122" s="340"/>
      <c r="F122" s="341"/>
      <c r="G122" s="341"/>
      <c r="H122" s="341">
        <f>H123</f>
        <v>4737031.92</v>
      </c>
      <c r="I122" s="341">
        <f>I123</f>
        <v>4737031.92</v>
      </c>
    </row>
    <row r="123" spans="1:9" ht="41.25">
      <c r="A123" s="328" t="s">
        <v>188</v>
      </c>
      <c r="B123" s="339"/>
      <c r="C123" s="340"/>
      <c r="D123" s="339"/>
      <c r="E123" s="340">
        <v>200</v>
      </c>
      <c r="F123" s="341"/>
      <c r="G123" s="343"/>
      <c r="H123" s="341">
        <f>'РАСХ 2019 по целевым статьям'!M95</f>
        <v>4737031.92</v>
      </c>
      <c r="I123" s="341">
        <f>H123</f>
        <v>4737031.92</v>
      </c>
    </row>
    <row r="124" spans="1:10" s="375" customFormat="1" ht="31.5" customHeight="1">
      <c r="A124" s="370" t="s">
        <v>135</v>
      </c>
      <c r="B124" s="376"/>
      <c r="C124" s="371" t="s">
        <v>62</v>
      </c>
      <c r="D124" s="377"/>
      <c r="E124" s="378"/>
      <c r="F124" s="379"/>
      <c r="G124" s="379"/>
      <c r="H124" s="379">
        <f aca="true" t="shared" si="10" ref="H124:I127">H125</f>
        <v>8953072.96</v>
      </c>
      <c r="I124" s="379">
        <f t="shared" si="10"/>
        <v>8953072.96</v>
      </c>
      <c r="J124" s="464"/>
    </row>
    <row r="125" spans="1:9" ht="41.25">
      <c r="A125" s="325" t="s">
        <v>216</v>
      </c>
      <c r="B125" s="367"/>
      <c r="C125" s="338"/>
      <c r="D125" s="331" t="s">
        <v>275</v>
      </c>
      <c r="E125" s="340"/>
      <c r="F125" s="341"/>
      <c r="G125" s="341"/>
      <c r="H125" s="343">
        <f t="shared" si="10"/>
        <v>8953072.96</v>
      </c>
      <c r="I125" s="343">
        <f t="shared" si="10"/>
        <v>8953072.96</v>
      </c>
    </row>
    <row r="126" spans="1:9" ht="41.25">
      <c r="A126" s="327" t="s">
        <v>217</v>
      </c>
      <c r="B126" s="367"/>
      <c r="C126" s="335" t="s">
        <v>181</v>
      </c>
      <c r="D126" s="334" t="s">
        <v>279</v>
      </c>
      <c r="E126" s="340"/>
      <c r="F126" s="341"/>
      <c r="G126" s="341"/>
      <c r="H126" s="343">
        <f t="shared" si="10"/>
        <v>8953072.96</v>
      </c>
      <c r="I126" s="343">
        <f t="shared" si="10"/>
        <v>8953072.96</v>
      </c>
    </row>
    <row r="127" spans="1:9" ht="33" customHeight="1">
      <c r="A127" s="327" t="s">
        <v>295</v>
      </c>
      <c r="B127" s="380"/>
      <c r="C127" s="335"/>
      <c r="D127" s="334" t="s">
        <v>296</v>
      </c>
      <c r="E127" s="340"/>
      <c r="F127" s="341"/>
      <c r="G127" s="341"/>
      <c r="H127" s="343">
        <f t="shared" si="10"/>
        <v>8953072.96</v>
      </c>
      <c r="I127" s="343">
        <f t="shared" si="10"/>
        <v>8953072.96</v>
      </c>
    </row>
    <row r="128" spans="1:9" ht="34.5" customHeight="1">
      <c r="A128" s="326" t="s">
        <v>224</v>
      </c>
      <c r="B128" s="381"/>
      <c r="C128" s="340"/>
      <c r="D128" s="339" t="s">
        <v>297</v>
      </c>
      <c r="E128" s="340"/>
      <c r="F128" s="341"/>
      <c r="G128" s="341"/>
      <c r="H128" s="341">
        <f>H129+H130+H131</f>
        <v>8953072.96</v>
      </c>
      <c r="I128" s="341">
        <f>I129+I130+I131</f>
        <v>8953072.96</v>
      </c>
    </row>
    <row r="129" spans="1:9" ht="82.5">
      <c r="A129" s="328" t="s">
        <v>205</v>
      </c>
      <c r="B129" s="339"/>
      <c r="C129" s="368"/>
      <c r="D129" s="339"/>
      <c r="E129" s="340">
        <v>100</v>
      </c>
      <c r="F129" s="341"/>
      <c r="G129" s="341"/>
      <c r="H129" s="343">
        <f>'РАСХ 2019 по целевым статьям'!L99</f>
        <v>6337862.38</v>
      </c>
      <c r="I129" s="341">
        <f>H129</f>
        <v>6337862.38</v>
      </c>
    </row>
    <row r="130" spans="1:9" ht="41.25">
      <c r="A130" s="328" t="s">
        <v>188</v>
      </c>
      <c r="B130" s="339"/>
      <c r="C130" s="368"/>
      <c r="D130" s="339"/>
      <c r="E130" s="340">
        <v>200</v>
      </c>
      <c r="F130" s="341"/>
      <c r="G130" s="341"/>
      <c r="H130" s="341">
        <f>'РАСХ 2019 по целевым статьям'!L100</f>
        <v>2493883.58</v>
      </c>
      <c r="I130" s="341">
        <f>H130</f>
        <v>2493883.58</v>
      </c>
    </row>
    <row r="131" spans="1:9" ht="18.75" customHeight="1">
      <c r="A131" s="326" t="s">
        <v>184</v>
      </c>
      <c r="B131" s="339"/>
      <c r="C131" s="368"/>
      <c r="D131" s="339"/>
      <c r="E131" s="340">
        <v>800</v>
      </c>
      <c r="F131" s="341"/>
      <c r="G131" s="341"/>
      <c r="H131" s="343">
        <f>'РАСХ 2019 по целевым статьям'!L101</f>
        <v>121327</v>
      </c>
      <c r="I131" s="341">
        <f>H131</f>
        <v>121327</v>
      </c>
    </row>
    <row r="132" spans="1:9" ht="24.75" customHeight="1">
      <c r="A132" s="370" t="s">
        <v>414</v>
      </c>
      <c r="B132" s="376"/>
      <c r="C132" s="371" t="s">
        <v>66</v>
      </c>
      <c r="D132" s="377"/>
      <c r="E132" s="378"/>
      <c r="F132" s="379"/>
      <c r="G132" s="379"/>
      <c r="H132" s="379">
        <f>H133</f>
        <v>198269.04</v>
      </c>
      <c r="I132" s="379">
        <f>I133</f>
        <v>198269.04</v>
      </c>
    </row>
    <row r="133" spans="1:9" ht="48" customHeight="1">
      <c r="A133" s="325" t="s">
        <v>359</v>
      </c>
      <c r="B133" s="339"/>
      <c r="C133" s="404"/>
      <c r="D133" s="331" t="s">
        <v>358</v>
      </c>
      <c r="E133" s="332"/>
      <c r="F133" s="333"/>
      <c r="G133" s="333"/>
      <c r="H133" s="369">
        <f>H134+H138</f>
        <v>198269.04</v>
      </c>
      <c r="I133" s="369">
        <f>I134+I138</f>
        <v>198269.04</v>
      </c>
    </row>
    <row r="134" spans="1:9" ht="72.75" customHeight="1">
      <c r="A134" s="383" t="s">
        <v>360</v>
      </c>
      <c r="B134" s="339"/>
      <c r="C134" s="368"/>
      <c r="D134" s="339" t="s">
        <v>415</v>
      </c>
      <c r="E134" s="340"/>
      <c r="F134" s="341"/>
      <c r="G134" s="341"/>
      <c r="H134" s="343">
        <f aca="true" t="shared" si="11" ref="H134:I136">H135</f>
        <v>1000</v>
      </c>
      <c r="I134" s="343">
        <f t="shared" si="11"/>
        <v>1000</v>
      </c>
    </row>
    <row r="135" spans="1:9" ht="72.75" customHeight="1">
      <c r="A135" s="383" t="s">
        <v>365</v>
      </c>
      <c r="B135" s="339"/>
      <c r="C135" s="368"/>
      <c r="D135" s="339" t="s">
        <v>361</v>
      </c>
      <c r="E135" s="340"/>
      <c r="F135" s="341"/>
      <c r="G135" s="341"/>
      <c r="H135" s="343">
        <f t="shared" si="11"/>
        <v>1000</v>
      </c>
      <c r="I135" s="343">
        <f t="shared" si="11"/>
        <v>1000</v>
      </c>
    </row>
    <row r="136" spans="1:9" ht="57" customHeight="1">
      <c r="A136" s="326" t="s">
        <v>362</v>
      </c>
      <c r="B136" s="339"/>
      <c r="C136" s="368"/>
      <c r="D136" s="339" t="s">
        <v>363</v>
      </c>
      <c r="E136" s="340"/>
      <c r="F136" s="341"/>
      <c r="G136" s="341"/>
      <c r="H136" s="343">
        <f t="shared" si="11"/>
        <v>1000</v>
      </c>
      <c r="I136" s="343">
        <f t="shared" si="11"/>
        <v>1000</v>
      </c>
    </row>
    <row r="137" spans="1:9" ht="30.75" customHeight="1">
      <c r="A137" s="328" t="s">
        <v>188</v>
      </c>
      <c r="B137" s="339"/>
      <c r="C137" s="368"/>
      <c r="D137" s="339"/>
      <c r="E137" s="340">
        <v>200</v>
      </c>
      <c r="F137" s="341"/>
      <c r="G137" s="341"/>
      <c r="H137" s="343">
        <f>'РАСХ 2019 по целевым статьям'!L12</f>
        <v>1000</v>
      </c>
      <c r="I137" s="341">
        <f>H137</f>
        <v>1000</v>
      </c>
    </row>
    <row r="138" spans="1:9" ht="30.75" customHeight="1">
      <c r="A138" s="329" t="str">
        <f>'РАСХ 2019 по целевым статьям'!G13</f>
        <v>Ведомственная целевая программа "Молодежь 2018-2020г"</v>
      </c>
      <c r="B138" s="331"/>
      <c r="C138" s="404"/>
      <c r="D138" s="331" t="s">
        <v>364</v>
      </c>
      <c r="E138" s="332"/>
      <c r="F138" s="333"/>
      <c r="G138" s="333"/>
      <c r="H138" s="369">
        <f aca="true" t="shared" si="12" ref="H138:I140">H139</f>
        <v>197269.04</v>
      </c>
      <c r="I138" s="369">
        <f t="shared" si="12"/>
        <v>197269.04</v>
      </c>
    </row>
    <row r="139" spans="1:9" ht="81" customHeight="1">
      <c r="A139" s="328" t="str">
        <f>'РАСХ 2019 по целевым статьям'!G14</f>
        <v>Содействие развитию гражданственности, социальной зрелости молодых граждан, профилактика асоциальных явлений в молодежной среде, поддержка общественно-полезных инициатив молодежи</v>
      </c>
      <c r="B139" s="339"/>
      <c r="C139" s="368"/>
      <c r="D139" s="339" t="s">
        <v>366</v>
      </c>
      <c r="E139" s="340"/>
      <c r="F139" s="341"/>
      <c r="G139" s="341"/>
      <c r="H139" s="343">
        <f>H140+H142</f>
        <v>197269.04</v>
      </c>
      <c r="I139" s="343">
        <f>I140+I142</f>
        <v>197269.04</v>
      </c>
    </row>
    <row r="140" spans="1:9" ht="30.75" customHeight="1">
      <c r="A140" s="328" t="str">
        <f>'РАСХ 2019 по целевым статьям'!G15</f>
        <v>Проведение мероприятий для детей и молодежи</v>
      </c>
      <c r="B140" s="339"/>
      <c r="C140" s="368"/>
      <c r="D140" s="339" t="s">
        <v>368</v>
      </c>
      <c r="E140" s="340"/>
      <c r="F140" s="341"/>
      <c r="G140" s="341"/>
      <c r="H140" s="343">
        <f t="shared" si="12"/>
        <v>1000</v>
      </c>
      <c r="I140" s="343">
        <f t="shared" si="12"/>
        <v>1000</v>
      </c>
    </row>
    <row r="141" spans="1:9" ht="30.75" customHeight="1">
      <c r="A141" s="328" t="s">
        <v>188</v>
      </c>
      <c r="B141" s="339"/>
      <c r="C141" s="368"/>
      <c r="D141" s="339"/>
      <c r="E141" s="340">
        <v>200</v>
      </c>
      <c r="F141" s="341"/>
      <c r="G141" s="341"/>
      <c r="H141" s="343">
        <f>'РАСХ 2019 по целевым статьям'!L16</f>
        <v>1000</v>
      </c>
      <c r="I141" s="341">
        <f>H141</f>
        <v>1000</v>
      </c>
    </row>
    <row r="142" spans="1:9" ht="51" customHeight="1">
      <c r="A142" s="328" t="s">
        <v>439</v>
      </c>
      <c r="B142" s="367"/>
      <c r="C142" s="367"/>
      <c r="D142" s="471" t="s">
        <v>440</v>
      </c>
      <c r="E142" s="472"/>
      <c r="F142" s="341"/>
      <c r="G142" s="341"/>
      <c r="H142" s="343">
        <f>H143</f>
        <v>196269.04</v>
      </c>
      <c r="I142" s="341">
        <f>I143</f>
        <v>196269.04</v>
      </c>
    </row>
    <row r="143" spans="1:9" ht="30.75" customHeight="1">
      <c r="A143" s="328" t="s">
        <v>153</v>
      </c>
      <c r="B143" s="367"/>
      <c r="C143" s="367"/>
      <c r="D143" s="339"/>
      <c r="E143" s="340">
        <v>500</v>
      </c>
      <c r="F143" s="341"/>
      <c r="G143" s="341"/>
      <c r="H143" s="343">
        <f>'РАСХ 2019 по целевым статьям'!M18</f>
        <v>196269.04</v>
      </c>
      <c r="I143" s="341">
        <f>H143</f>
        <v>196269.04</v>
      </c>
    </row>
    <row r="144" spans="1:10" s="375" customFormat="1" ht="13.5">
      <c r="A144" s="353" t="s">
        <v>71</v>
      </c>
      <c r="B144" s="346"/>
      <c r="C144" s="347" t="s">
        <v>70</v>
      </c>
      <c r="D144" s="348"/>
      <c r="E144" s="349"/>
      <c r="F144" s="350"/>
      <c r="G144" s="350">
        <f>G145</f>
        <v>2826657</v>
      </c>
      <c r="H144" s="350">
        <f aca="true" t="shared" si="13" ref="H144:I146">H145</f>
        <v>10164863.59</v>
      </c>
      <c r="I144" s="350">
        <f>I145</f>
        <v>12991520.59</v>
      </c>
      <c r="J144" s="464"/>
    </row>
    <row r="145" spans="1:9" ht="41.25">
      <c r="A145" s="325" t="s">
        <v>229</v>
      </c>
      <c r="B145" s="367"/>
      <c r="C145" s="332" t="s">
        <v>181</v>
      </c>
      <c r="D145" s="331" t="s">
        <v>268</v>
      </c>
      <c r="E145" s="340"/>
      <c r="F145" s="341"/>
      <c r="G145" s="341">
        <f>G146</f>
        <v>2826657</v>
      </c>
      <c r="H145" s="343">
        <f t="shared" si="13"/>
        <v>10164863.59</v>
      </c>
      <c r="I145" s="343">
        <f t="shared" si="13"/>
        <v>12991520.59</v>
      </c>
    </row>
    <row r="146" spans="1:9" ht="54.75">
      <c r="A146" s="383" t="s">
        <v>215</v>
      </c>
      <c r="B146" s="367"/>
      <c r="C146" s="335" t="s">
        <v>181</v>
      </c>
      <c r="D146" s="334" t="s">
        <v>269</v>
      </c>
      <c r="E146" s="340"/>
      <c r="F146" s="341"/>
      <c r="G146" s="341">
        <f>G147</f>
        <v>2826657</v>
      </c>
      <c r="H146" s="343">
        <f>H147</f>
        <v>10164863.59</v>
      </c>
      <c r="I146" s="343">
        <f t="shared" si="13"/>
        <v>12991520.59</v>
      </c>
    </row>
    <row r="147" spans="1:9" ht="82.5">
      <c r="A147" s="383" t="s">
        <v>270</v>
      </c>
      <c r="B147" s="367"/>
      <c r="C147" s="335"/>
      <c r="D147" s="334" t="s">
        <v>271</v>
      </c>
      <c r="E147" s="340"/>
      <c r="F147" s="341"/>
      <c r="G147" s="341">
        <f>G152+G154</f>
        <v>2826657</v>
      </c>
      <c r="H147" s="343">
        <f>H148+H150</f>
        <v>10164863.59</v>
      </c>
      <c r="I147" s="343">
        <f>I148+I150+I152+I154</f>
        <v>12991520.59</v>
      </c>
    </row>
    <row r="148" spans="1:9" ht="41.25">
      <c r="A148" s="326" t="s">
        <v>192</v>
      </c>
      <c r="B148" s="367"/>
      <c r="C148" s="340" t="s">
        <v>181</v>
      </c>
      <c r="D148" s="339" t="s">
        <v>272</v>
      </c>
      <c r="E148" s="340"/>
      <c r="F148" s="341"/>
      <c r="G148" s="341"/>
      <c r="H148" s="343">
        <f>H149</f>
        <v>9977700</v>
      </c>
      <c r="I148" s="343">
        <f>I149</f>
        <v>9977700</v>
      </c>
    </row>
    <row r="149" spans="1:9" ht="41.25">
      <c r="A149" s="326" t="s">
        <v>183</v>
      </c>
      <c r="B149" s="339" t="s">
        <v>181</v>
      </c>
      <c r="C149" s="367"/>
      <c r="D149" s="339"/>
      <c r="E149" s="340">
        <v>600</v>
      </c>
      <c r="F149" s="382"/>
      <c r="G149" s="341"/>
      <c r="H149" s="341">
        <f>'РАСХ 2019 по целевым статьям'!M62</f>
        <v>9977700</v>
      </c>
      <c r="I149" s="341">
        <f>H149</f>
        <v>9977700</v>
      </c>
    </row>
    <row r="150" spans="1:9" ht="45" customHeight="1">
      <c r="A150" s="326" t="s">
        <v>430</v>
      </c>
      <c r="B150" s="367"/>
      <c r="C150" s="367"/>
      <c r="D150" s="339" t="s">
        <v>431</v>
      </c>
      <c r="E150" s="340"/>
      <c r="F150" s="382"/>
      <c r="G150" s="341"/>
      <c r="H150" s="341">
        <f>H151</f>
        <v>187163.59</v>
      </c>
      <c r="I150" s="341">
        <f>I151</f>
        <v>187163.59</v>
      </c>
    </row>
    <row r="151" spans="1:9" ht="18" customHeight="1">
      <c r="A151" s="326" t="s">
        <v>153</v>
      </c>
      <c r="B151" s="367"/>
      <c r="C151" s="367"/>
      <c r="D151" s="339"/>
      <c r="E151" s="340">
        <v>500</v>
      </c>
      <c r="F151" s="382"/>
      <c r="G151" s="341"/>
      <c r="H151" s="341">
        <f>'РАСХ 2019 по целевым статьям'!M64</f>
        <v>187163.59</v>
      </c>
      <c r="I151" s="341">
        <f>H151</f>
        <v>187163.59</v>
      </c>
    </row>
    <row r="152" spans="1:9" ht="33" customHeight="1">
      <c r="A152" s="328" t="s">
        <v>441</v>
      </c>
      <c r="B152" s="367"/>
      <c r="C152" s="367"/>
      <c r="D152" s="339" t="s">
        <v>442</v>
      </c>
      <c r="E152" s="340"/>
      <c r="F152" s="382"/>
      <c r="G152" s="341">
        <f>G153</f>
        <v>1911957</v>
      </c>
      <c r="H152" s="341"/>
      <c r="I152" s="341">
        <f>I153</f>
        <v>1911957</v>
      </c>
    </row>
    <row r="153" spans="1:9" ht="45" customHeight="1">
      <c r="A153" s="328" t="s">
        <v>183</v>
      </c>
      <c r="B153" s="367"/>
      <c r="C153" s="367"/>
      <c r="D153" s="339" t="s">
        <v>181</v>
      </c>
      <c r="E153" s="340">
        <v>600</v>
      </c>
      <c r="F153" s="382"/>
      <c r="G153" s="341">
        <f>'РАСХ 2019 по целевым статьям'!K66</f>
        <v>1911957</v>
      </c>
      <c r="H153" s="341"/>
      <c r="I153" s="341">
        <f>G153</f>
        <v>1911957</v>
      </c>
    </row>
    <row r="154" spans="1:9" ht="66" customHeight="1">
      <c r="A154" s="328" t="s">
        <v>473</v>
      </c>
      <c r="B154" s="339"/>
      <c r="C154" s="367"/>
      <c r="D154" s="339" t="s">
        <v>474</v>
      </c>
      <c r="E154" s="340"/>
      <c r="F154" s="382"/>
      <c r="G154" s="341">
        <f>G155</f>
        <v>914700</v>
      </c>
      <c r="H154" s="341"/>
      <c r="I154" s="341">
        <f>G154</f>
        <v>914700</v>
      </c>
    </row>
    <row r="155" spans="1:9" ht="45" customHeight="1">
      <c r="A155" s="328" t="s">
        <v>183</v>
      </c>
      <c r="B155" s="367"/>
      <c r="C155" s="367"/>
      <c r="D155" s="339" t="s">
        <v>181</v>
      </c>
      <c r="E155" s="340">
        <v>600</v>
      </c>
      <c r="F155" s="382"/>
      <c r="G155" s="341">
        <v>914700</v>
      </c>
      <c r="H155" s="341"/>
      <c r="I155" s="341">
        <f>G155</f>
        <v>914700</v>
      </c>
    </row>
    <row r="156" spans="1:10" s="375" customFormat="1" ht="13.5">
      <c r="A156" s="370" t="s">
        <v>79</v>
      </c>
      <c r="B156" s="376"/>
      <c r="C156" s="371" t="s">
        <v>78</v>
      </c>
      <c r="D156" s="377"/>
      <c r="E156" s="378"/>
      <c r="F156" s="385"/>
      <c r="G156" s="379"/>
      <c r="H156" s="379">
        <f aca="true" t="shared" si="14" ref="H156:I158">H157</f>
        <v>66690</v>
      </c>
      <c r="I156" s="379">
        <f t="shared" si="14"/>
        <v>66690</v>
      </c>
      <c r="J156" s="464"/>
    </row>
    <row r="157" spans="1:9" ht="13.5">
      <c r="A157" s="328" t="s">
        <v>203</v>
      </c>
      <c r="B157" s="324"/>
      <c r="C157" s="338"/>
      <c r="D157" s="339" t="s">
        <v>308</v>
      </c>
      <c r="E157" s="340"/>
      <c r="F157" s="341"/>
      <c r="G157" s="341"/>
      <c r="H157" s="341">
        <f t="shared" si="14"/>
        <v>66690</v>
      </c>
      <c r="I157" s="341">
        <f t="shared" si="14"/>
        <v>66690</v>
      </c>
    </row>
    <row r="158" spans="1:9" ht="54.75">
      <c r="A158" s="328" t="s">
        <v>319</v>
      </c>
      <c r="B158" s="322"/>
      <c r="C158" s="340"/>
      <c r="D158" s="339" t="s">
        <v>320</v>
      </c>
      <c r="E158" s="361"/>
      <c r="F158" s="344"/>
      <c r="G158" s="344"/>
      <c r="H158" s="341">
        <f t="shared" si="14"/>
        <v>66690</v>
      </c>
      <c r="I158" s="341">
        <f t="shared" si="14"/>
        <v>66690</v>
      </c>
    </row>
    <row r="159" spans="1:9" ht="27">
      <c r="A159" s="326" t="s">
        <v>182</v>
      </c>
      <c r="B159" s="339"/>
      <c r="C159" s="322"/>
      <c r="D159" s="341"/>
      <c r="E159" s="340">
        <v>300</v>
      </c>
      <c r="F159" s="344"/>
      <c r="G159" s="341"/>
      <c r="H159" s="341">
        <f>'РАСХ 2019 по целевым статьям'!M132</f>
        <v>66690</v>
      </c>
      <c r="I159" s="341">
        <f>H159</f>
        <v>66690</v>
      </c>
    </row>
    <row r="160" spans="1:9" ht="13.5">
      <c r="A160" s="386" t="s">
        <v>81</v>
      </c>
      <c r="B160" s="386"/>
      <c r="C160" s="377" t="s">
        <v>80</v>
      </c>
      <c r="D160" s="384"/>
      <c r="E160" s="387"/>
      <c r="F160" s="385">
        <f>F164</f>
        <v>0</v>
      </c>
      <c r="G160" s="385">
        <f>G164</f>
        <v>0</v>
      </c>
      <c r="H160" s="388">
        <f>H161</f>
        <v>423553</v>
      </c>
      <c r="I160" s="388">
        <f>F160+G160+H160</f>
        <v>423553</v>
      </c>
    </row>
    <row r="161" spans="1:9" ht="18.75" customHeight="1">
      <c r="A161" s="329" t="s">
        <v>203</v>
      </c>
      <c r="B161" s="323"/>
      <c r="C161" s="330"/>
      <c r="D161" s="331" t="s">
        <v>308</v>
      </c>
      <c r="E161" s="399"/>
      <c r="F161" s="421">
        <v>0</v>
      </c>
      <c r="G161" s="421">
        <v>0</v>
      </c>
      <c r="H161" s="400">
        <f>H162+H164</f>
        <v>423553</v>
      </c>
      <c r="I161" s="400">
        <f>I162+I164</f>
        <v>423553</v>
      </c>
    </row>
    <row r="162" spans="1:9" ht="21.75" customHeight="1">
      <c r="A162" s="328" t="s">
        <v>150</v>
      </c>
      <c r="C162" s="340"/>
      <c r="D162" s="339" t="s">
        <v>356</v>
      </c>
      <c r="E162" s="381"/>
      <c r="F162" s="381"/>
      <c r="G162" s="381"/>
      <c r="H162" s="390">
        <f>H163</f>
        <v>15000</v>
      </c>
      <c r="I162" s="390">
        <f>I163</f>
        <v>15000</v>
      </c>
    </row>
    <row r="163" spans="1:9" ht="36" customHeight="1">
      <c r="A163" s="326" t="s">
        <v>182</v>
      </c>
      <c r="B163" s="339"/>
      <c r="C163" s="368"/>
      <c r="D163" s="381"/>
      <c r="E163" s="340">
        <v>300</v>
      </c>
      <c r="F163" s="381"/>
      <c r="G163" s="381"/>
      <c r="H163" s="390">
        <f>'РАСХ 2019 по целевым статьям'!M134</f>
        <v>15000</v>
      </c>
      <c r="I163" s="390">
        <f>H163</f>
        <v>15000</v>
      </c>
    </row>
    <row r="164" spans="1:9" ht="69">
      <c r="A164" s="325" t="s">
        <v>214</v>
      </c>
      <c r="B164" s="401"/>
      <c r="C164" s="332" t="s">
        <v>181</v>
      </c>
      <c r="D164" s="331" t="s">
        <v>256</v>
      </c>
      <c r="E164" s="380"/>
      <c r="F164" s="403">
        <f>F166</f>
        <v>0</v>
      </c>
      <c r="G164" s="403">
        <f>G165</f>
        <v>0</v>
      </c>
      <c r="H164" s="403">
        <f aca="true" t="shared" si="15" ref="H164:I167">H165</f>
        <v>408553</v>
      </c>
      <c r="I164" s="403">
        <f t="shared" si="15"/>
        <v>408553</v>
      </c>
    </row>
    <row r="165" spans="1:9" ht="41.25">
      <c r="A165" s="383" t="s">
        <v>257</v>
      </c>
      <c r="B165" s="401"/>
      <c r="C165" s="335" t="s">
        <v>181</v>
      </c>
      <c r="D165" s="334" t="s">
        <v>258</v>
      </c>
      <c r="E165" s="380"/>
      <c r="F165" s="390">
        <f>F166</f>
        <v>0</v>
      </c>
      <c r="G165" s="390">
        <f>G166</f>
        <v>0</v>
      </c>
      <c r="H165" s="390">
        <f t="shared" si="15"/>
        <v>408553</v>
      </c>
      <c r="I165" s="390">
        <f t="shared" si="15"/>
        <v>408553</v>
      </c>
    </row>
    <row r="166" spans="1:9" ht="74.25" customHeight="1">
      <c r="A166" s="383" t="s">
        <v>262</v>
      </c>
      <c r="B166" s="401"/>
      <c r="C166" s="335"/>
      <c r="D166" s="334" t="s">
        <v>259</v>
      </c>
      <c r="E166" s="380"/>
      <c r="F166" s="390">
        <f>F169</f>
        <v>0</v>
      </c>
      <c r="G166" s="390">
        <f>G169</f>
        <v>0</v>
      </c>
      <c r="H166" s="390">
        <f t="shared" si="15"/>
        <v>408553</v>
      </c>
      <c r="I166" s="390">
        <f>F166+G166+H166</f>
        <v>408553</v>
      </c>
    </row>
    <row r="167" spans="1:9" ht="72" customHeight="1">
      <c r="A167" s="326" t="s">
        <v>260</v>
      </c>
      <c r="B167" s="401"/>
      <c r="C167" s="340" t="s">
        <v>181</v>
      </c>
      <c r="D167" s="339" t="s">
        <v>261</v>
      </c>
      <c r="E167" s="380"/>
      <c r="F167" s="390"/>
      <c r="G167" s="390"/>
      <c r="H167" s="390">
        <f t="shared" si="15"/>
        <v>408553</v>
      </c>
      <c r="I167" s="390">
        <f t="shared" si="15"/>
        <v>408553</v>
      </c>
    </row>
    <row r="168" spans="1:9" ht="41.25" customHeight="1">
      <c r="A168" s="326" t="s">
        <v>182</v>
      </c>
      <c r="B168" s="401"/>
      <c r="C168" s="358"/>
      <c r="D168" s="339" t="s">
        <v>181</v>
      </c>
      <c r="E168" s="340">
        <v>300</v>
      </c>
      <c r="F168" s="390"/>
      <c r="G168" s="390"/>
      <c r="H168" s="390">
        <f>'РАСХ 2019 по целевым статьям'!M23</f>
        <v>408553</v>
      </c>
      <c r="I168" s="390">
        <f>H168</f>
        <v>408553</v>
      </c>
    </row>
    <row r="169" spans="1:9" ht="63.75" customHeight="1">
      <c r="A169" s="326" t="s">
        <v>352</v>
      </c>
      <c r="B169" s="401"/>
      <c r="C169" s="401"/>
      <c r="D169" s="339" t="s">
        <v>355</v>
      </c>
      <c r="E169" s="340"/>
      <c r="F169" s="390">
        <f>F170</f>
        <v>0</v>
      </c>
      <c r="G169" s="390">
        <f>G170</f>
        <v>0</v>
      </c>
      <c r="H169" s="390"/>
      <c r="I169" s="390">
        <f>I170</f>
        <v>0</v>
      </c>
    </row>
    <row r="170" spans="1:9" ht="41.25" customHeight="1">
      <c r="A170" s="326" t="s">
        <v>182</v>
      </c>
      <c r="B170" s="401"/>
      <c r="C170" s="401"/>
      <c r="D170" s="339" t="s">
        <v>181</v>
      </c>
      <c r="E170" s="340">
        <v>300</v>
      </c>
      <c r="F170" s="390">
        <v>0</v>
      </c>
      <c r="G170" s="390">
        <v>0</v>
      </c>
      <c r="H170" s="390"/>
      <c r="I170" s="390">
        <f>F170+G170</f>
        <v>0</v>
      </c>
    </row>
    <row r="171" spans="1:9" ht="41.25" customHeight="1">
      <c r="A171" s="456" t="s">
        <v>247</v>
      </c>
      <c r="B171" s="386"/>
      <c r="C171" s="377" t="s">
        <v>84</v>
      </c>
      <c r="D171" s="384"/>
      <c r="E171" s="387"/>
      <c r="F171" s="385">
        <f>F178</f>
        <v>0</v>
      </c>
      <c r="G171" s="385">
        <f>G178</f>
        <v>0</v>
      </c>
      <c r="H171" s="388">
        <f>H172</f>
        <v>70000</v>
      </c>
      <c r="I171" s="388">
        <f>F171+G171+H171</f>
        <v>70000</v>
      </c>
    </row>
    <row r="172" spans="1:9" ht="54" customHeight="1">
      <c r="A172" s="325" t="s">
        <v>420</v>
      </c>
      <c r="B172" s="398"/>
      <c r="C172" s="398"/>
      <c r="D172" s="331" t="s">
        <v>421</v>
      </c>
      <c r="E172" s="332"/>
      <c r="F172" s="403"/>
      <c r="G172" s="403"/>
      <c r="H172" s="403">
        <f>H173</f>
        <v>70000</v>
      </c>
      <c r="I172" s="403">
        <f>I173</f>
        <v>70000</v>
      </c>
    </row>
    <row r="173" spans="1:10" s="459" customFormat="1" ht="63" customHeight="1">
      <c r="A173" s="383" t="s">
        <v>422</v>
      </c>
      <c r="B173" s="457"/>
      <c r="C173" s="457"/>
      <c r="D173" s="334" t="s">
        <v>408</v>
      </c>
      <c r="E173" s="335"/>
      <c r="F173" s="458"/>
      <c r="G173" s="458"/>
      <c r="H173" s="458">
        <f>H174</f>
        <v>70000</v>
      </c>
      <c r="I173" s="458">
        <f>I174</f>
        <v>70000</v>
      </c>
      <c r="J173" s="465"/>
    </row>
    <row r="174" spans="1:9" ht="53.25" customHeight="1">
      <c r="A174" s="326" t="s">
        <v>410</v>
      </c>
      <c r="B174" s="401"/>
      <c r="C174" s="401"/>
      <c r="D174" s="339" t="s">
        <v>411</v>
      </c>
      <c r="E174" s="340"/>
      <c r="F174" s="390"/>
      <c r="G174" s="390"/>
      <c r="H174" s="390">
        <f>H175</f>
        <v>70000</v>
      </c>
      <c r="I174" s="390">
        <f>I175</f>
        <v>70000</v>
      </c>
    </row>
    <row r="175" spans="1:9" ht="48" customHeight="1">
      <c r="A175" s="326" t="s">
        <v>412</v>
      </c>
      <c r="B175" s="401"/>
      <c r="C175" s="401"/>
      <c r="D175" s="339" t="s">
        <v>470</v>
      </c>
      <c r="E175" s="340"/>
      <c r="F175" s="390"/>
      <c r="G175" s="390"/>
      <c r="H175" s="390">
        <f>H176</f>
        <v>70000</v>
      </c>
      <c r="I175" s="390">
        <f>I176</f>
        <v>70000</v>
      </c>
    </row>
    <row r="176" spans="1:9" ht="48" customHeight="1">
      <c r="A176" s="328" t="s">
        <v>188</v>
      </c>
      <c r="B176" s="339"/>
      <c r="C176" s="368"/>
      <c r="D176" s="339"/>
      <c r="E176" s="340">
        <v>200</v>
      </c>
      <c r="F176" s="390"/>
      <c r="G176" s="390"/>
      <c r="H176" s="390">
        <v>70000</v>
      </c>
      <c r="I176" s="390">
        <f>H176</f>
        <v>70000</v>
      </c>
    </row>
    <row r="177" spans="1:9" ht="23.25" customHeight="1">
      <c r="A177" s="402" t="s">
        <v>210</v>
      </c>
      <c r="B177" s="402"/>
      <c r="C177" s="404"/>
      <c r="D177" s="402"/>
      <c r="E177" s="402"/>
      <c r="F177" s="405">
        <f>F13</f>
        <v>213536</v>
      </c>
      <c r="G177" s="405">
        <f>G13</f>
        <v>2826657</v>
      </c>
      <c r="H177" s="405">
        <f>H13</f>
        <v>45836609.56</v>
      </c>
      <c r="I177" s="405">
        <f>I13</f>
        <v>48876802.56</v>
      </c>
    </row>
  </sheetData>
  <sheetProtection/>
  <mergeCells count="7">
    <mergeCell ref="F4:I4"/>
    <mergeCell ref="A9:H9"/>
    <mergeCell ref="A7:H7"/>
    <mergeCell ref="A8:H8"/>
    <mergeCell ref="D1:I1"/>
    <mergeCell ref="D2:I2"/>
    <mergeCell ref="D3:I3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C37" sqref="C37"/>
    </sheetView>
  </sheetViews>
  <sheetFormatPr defaultColWidth="11.875" defaultRowHeight="12.75"/>
  <cols>
    <col min="1" max="1" width="12.00390625" style="14" customWidth="1"/>
    <col min="2" max="2" width="73.50390625" style="15" customWidth="1"/>
    <col min="3" max="3" width="13.50390625" style="16" customWidth="1"/>
    <col min="4" max="4" width="13.875" style="16" customWidth="1"/>
    <col min="5" max="5" width="13.00390625" style="16" customWidth="1"/>
    <col min="6" max="6" width="12.50390625" style="17" customWidth="1"/>
    <col min="7" max="7" width="0" style="17" hidden="1" customWidth="1"/>
    <col min="8" max="16384" width="11.875" style="17" customWidth="1"/>
  </cols>
  <sheetData>
    <row r="1" spans="1:6" s="1" customFormat="1" ht="15">
      <c r="A1" s="18"/>
      <c r="B1" s="529" t="s">
        <v>20</v>
      </c>
      <c r="C1" s="529"/>
      <c r="D1" s="529"/>
      <c r="E1" s="529"/>
      <c r="F1" s="18"/>
    </row>
    <row r="2" spans="1:6" s="1" customFormat="1" ht="15">
      <c r="A2" s="18"/>
      <c r="B2" s="529" t="s">
        <v>21</v>
      </c>
      <c r="C2" s="529"/>
      <c r="D2" s="529"/>
      <c r="E2" s="529"/>
      <c r="F2" s="18"/>
    </row>
    <row r="3" spans="1:6" s="15" customFormat="1" ht="15">
      <c r="A3" s="18"/>
      <c r="B3" s="529" t="s">
        <v>22</v>
      </c>
      <c r="C3" s="529"/>
      <c r="D3" s="529"/>
      <c r="E3" s="529"/>
      <c r="F3" s="18"/>
    </row>
    <row r="4" spans="1:6" s="15" customFormat="1" ht="63.75" customHeight="1">
      <c r="A4" s="536" t="s">
        <v>23</v>
      </c>
      <c r="B4" s="536"/>
      <c r="C4" s="536"/>
      <c r="D4" s="536"/>
      <c r="E4" s="536"/>
      <c r="F4" s="18"/>
    </row>
    <row r="5" spans="1:6" s="15" customFormat="1" ht="7.5" customHeight="1">
      <c r="A5" s="18"/>
      <c r="B5" s="18"/>
      <c r="C5" s="18"/>
      <c r="D5" s="18"/>
      <c r="E5" s="18"/>
      <c r="F5" s="18"/>
    </row>
    <row r="6" spans="1:8" s="15" customFormat="1" ht="13.5" customHeight="1">
      <c r="A6" s="19"/>
      <c r="E6" s="20" t="s">
        <v>24</v>
      </c>
      <c r="H6" s="20"/>
    </row>
    <row r="7" spans="1:8" s="26" customFormat="1" ht="42.75" customHeight="1">
      <c r="A7" s="21" t="s">
        <v>25</v>
      </c>
      <c r="B7" s="22" t="s">
        <v>26</v>
      </c>
      <c r="C7" s="23">
        <v>2011</v>
      </c>
      <c r="D7" s="23">
        <v>2012</v>
      </c>
      <c r="E7" s="23">
        <v>2013</v>
      </c>
      <c r="F7" s="24"/>
      <c r="G7" s="25"/>
      <c r="H7" s="24"/>
    </row>
    <row r="8" spans="1:8" s="32" customFormat="1" ht="15">
      <c r="A8" s="27" t="s">
        <v>27</v>
      </c>
      <c r="B8" s="28" t="s">
        <v>28</v>
      </c>
      <c r="C8" s="29">
        <f>C9+C11+C12+C13+C14+C15</f>
        <v>4162</v>
      </c>
      <c r="D8" s="29">
        <f>D9+D11+D12+D13+D14+D15</f>
        <v>4557.3</v>
      </c>
      <c r="E8" s="29">
        <f>E9+E11+E12+E13+E14+E15</f>
        <v>5027.1</v>
      </c>
      <c r="F8" s="30"/>
      <c r="G8" s="31"/>
      <c r="H8" s="30"/>
    </row>
    <row r="9" spans="1:8" s="38" customFormat="1" ht="27">
      <c r="A9" s="33" t="s">
        <v>29</v>
      </c>
      <c r="B9" s="34" t="s">
        <v>30</v>
      </c>
      <c r="C9" s="35">
        <v>685.7</v>
      </c>
      <c r="D9" s="35">
        <v>765.3</v>
      </c>
      <c r="E9" s="35">
        <v>857.1</v>
      </c>
      <c r="F9" s="36"/>
      <c r="G9" s="37"/>
      <c r="H9" s="36"/>
    </row>
    <row r="10" spans="1:8" s="44" customFormat="1" ht="27" hidden="1">
      <c r="A10" s="39" t="s">
        <v>31</v>
      </c>
      <c r="B10" s="40" t="s">
        <v>32</v>
      </c>
      <c r="C10" s="41"/>
      <c r="D10" s="41"/>
      <c r="E10" s="41"/>
      <c r="F10" s="42"/>
      <c r="G10" s="43"/>
      <c r="H10" s="42"/>
    </row>
    <row r="11" spans="1:8" s="38" customFormat="1" ht="41.25">
      <c r="A11" s="33" t="s">
        <v>31</v>
      </c>
      <c r="B11" s="34" t="s">
        <v>33</v>
      </c>
      <c r="C11" s="35">
        <v>168</v>
      </c>
      <c r="D11" s="35">
        <v>168</v>
      </c>
      <c r="E11" s="35">
        <v>168</v>
      </c>
      <c r="F11" s="36"/>
      <c r="G11" s="37"/>
      <c r="H11" s="36"/>
    </row>
    <row r="12" spans="1:8" s="38" customFormat="1" ht="41.25">
      <c r="A12" s="33" t="s">
        <v>34</v>
      </c>
      <c r="B12" s="34" t="s">
        <v>35</v>
      </c>
      <c r="C12" s="35">
        <v>3108.3</v>
      </c>
      <c r="D12" s="35">
        <v>3424</v>
      </c>
      <c r="E12" s="35">
        <v>3802</v>
      </c>
      <c r="F12" s="36"/>
      <c r="G12" s="37"/>
      <c r="H12" s="36"/>
    </row>
    <row r="13" spans="1:8" s="38" customFormat="1" ht="13.5">
      <c r="A13" s="33" t="s">
        <v>36</v>
      </c>
      <c r="B13" s="34" t="s">
        <v>37</v>
      </c>
      <c r="C13" s="35"/>
      <c r="D13" s="35"/>
      <c r="E13" s="35"/>
      <c r="F13" s="36"/>
      <c r="G13" s="37"/>
      <c r="H13" s="36"/>
    </row>
    <row r="14" spans="1:8" s="38" customFormat="1" ht="15.75" customHeight="1">
      <c r="A14" s="33" t="s">
        <v>38</v>
      </c>
      <c r="B14" s="34" t="s">
        <v>39</v>
      </c>
      <c r="C14" s="35">
        <v>200</v>
      </c>
      <c r="D14" s="35">
        <v>200</v>
      </c>
      <c r="E14" s="35">
        <v>200</v>
      </c>
      <c r="F14" s="36"/>
      <c r="G14" s="37"/>
      <c r="H14" s="36"/>
    </row>
    <row r="15" spans="1:8" s="38" customFormat="1" ht="16.5" customHeight="1">
      <c r="A15" s="33" t="s">
        <v>40</v>
      </c>
      <c r="B15" s="34" t="s">
        <v>41</v>
      </c>
      <c r="C15" s="35"/>
      <c r="D15" s="35"/>
      <c r="E15" s="35"/>
      <c r="F15" s="36"/>
      <c r="G15" s="37"/>
      <c r="H15" s="36"/>
    </row>
    <row r="16" spans="1:8" s="49" customFormat="1" ht="13.5">
      <c r="A16" s="45" t="s">
        <v>42</v>
      </c>
      <c r="B16" s="46" t="s">
        <v>43</v>
      </c>
      <c r="C16" s="47">
        <f>C17</f>
        <v>308</v>
      </c>
      <c r="D16" s="47">
        <f>D17</f>
        <v>316</v>
      </c>
      <c r="E16" s="47">
        <f>E17</f>
        <v>316</v>
      </c>
      <c r="F16" s="48"/>
      <c r="G16" s="48"/>
      <c r="H16" s="48"/>
    </row>
    <row r="17" spans="1:8" s="38" customFormat="1" ht="13.5">
      <c r="A17" s="33" t="s">
        <v>44</v>
      </c>
      <c r="B17" s="34" t="s">
        <v>45</v>
      </c>
      <c r="C17" s="35">
        <v>308</v>
      </c>
      <c r="D17" s="35">
        <v>316</v>
      </c>
      <c r="E17" s="35">
        <v>316</v>
      </c>
      <c r="F17" s="50"/>
      <c r="G17" s="51"/>
      <c r="H17" s="50"/>
    </row>
    <row r="18" spans="1:8" s="49" customFormat="1" ht="13.5">
      <c r="A18" s="45" t="s">
        <v>46</v>
      </c>
      <c r="B18" s="46" t="s">
        <v>47</v>
      </c>
      <c r="C18" s="47">
        <f>C19</f>
        <v>550</v>
      </c>
      <c r="D18" s="47">
        <f>D19</f>
        <v>550</v>
      </c>
      <c r="E18" s="47">
        <f>E19</f>
        <v>550</v>
      </c>
      <c r="F18" s="48"/>
      <c r="G18" s="48"/>
      <c r="H18" s="48"/>
    </row>
    <row r="19" spans="1:8" s="38" customFormat="1" ht="48.75" customHeight="1">
      <c r="A19" s="33" t="s">
        <v>48</v>
      </c>
      <c r="B19" s="34" t="s">
        <v>49</v>
      </c>
      <c r="C19" s="35">
        <v>550</v>
      </c>
      <c r="D19" s="35">
        <v>550</v>
      </c>
      <c r="E19" s="35">
        <v>550</v>
      </c>
      <c r="F19" s="36"/>
      <c r="G19" s="37"/>
      <c r="H19" s="36"/>
    </row>
    <row r="20" spans="1:8" s="38" customFormat="1" ht="36" customHeight="1">
      <c r="A20" s="33" t="s">
        <v>50</v>
      </c>
      <c r="B20" s="34" t="s">
        <v>51</v>
      </c>
      <c r="C20" s="35"/>
      <c r="D20" s="35"/>
      <c r="E20" s="35"/>
      <c r="F20" s="36"/>
      <c r="G20" s="37"/>
      <c r="H20" s="36"/>
    </row>
    <row r="21" spans="1:8" s="49" customFormat="1" ht="13.5">
      <c r="A21" s="45" t="s">
        <v>52</v>
      </c>
      <c r="B21" s="46" t="s">
        <v>53</v>
      </c>
      <c r="C21" s="47">
        <f>C22</f>
        <v>100</v>
      </c>
      <c r="D21" s="47">
        <f>D22</f>
        <v>100</v>
      </c>
      <c r="E21" s="47">
        <f>E22</f>
        <v>100</v>
      </c>
      <c r="F21" s="48"/>
      <c r="G21" s="48"/>
      <c r="H21" s="48"/>
    </row>
    <row r="22" spans="1:8" s="38" customFormat="1" ht="13.5">
      <c r="A22" s="33" t="s">
        <v>54</v>
      </c>
      <c r="B22" s="34" t="s">
        <v>55</v>
      </c>
      <c r="C22" s="35">
        <v>100</v>
      </c>
      <c r="D22" s="35">
        <v>100</v>
      </c>
      <c r="E22" s="35">
        <v>100</v>
      </c>
      <c r="F22" s="50"/>
      <c r="G22" s="51"/>
      <c r="H22" s="50"/>
    </row>
    <row r="23" spans="1:8" s="49" customFormat="1" ht="13.5">
      <c r="A23" s="45" t="s">
        <v>56</v>
      </c>
      <c r="B23" s="46" t="s">
        <v>57</v>
      </c>
      <c r="C23" s="52">
        <f>C24+C25+C26</f>
        <v>11689.470700000002</v>
      </c>
      <c r="D23" s="47">
        <f>D24+D25+D26</f>
        <v>11315.4</v>
      </c>
      <c r="E23" s="47">
        <f>E24+E25+E26</f>
        <v>12198.5</v>
      </c>
      <c r="F23" s="48"/>
      <c r="G23" s="48"/>
      <c r="H23" s="48"/>
    </row>
    <row r="24" spans="1:8" s="38" customFormat="1" ht="13.5">
      <c r="A24" s="33" t="s">
        <v>58</v>
      </c>
      <c r="B24" s="34" t="s">
        <v>59</v>
      </c>
      <c r="C24" s="35">
        <v>1256</v>
      </c>
      <c r="D24" s="35">
        <v>1160</v>
      </c>
      <c r="E24" s="35">
        <v>1160</v>
      </c>
      <c r="F24" s="36"/>
      <c r="G24" s="37"/>
      <c r="H24" s="36"/>
    </row>
    <row r="25" spans="1:8" s="38" customFormat="1" ht="13.5">
      <c r="A25" s="33" t="s">
        <v>60</v>
      </c>
      <c r="B25" s="34" t="s">
        <v>61</v>
      </c>
      <c r="C25" s="53">
        <v>7249.7707</v>
      </c>
      <c r="D25" s="35">
        <v>6781.4</v>
      </c>
      <c r="E25" s="35">
        <v>7384.5</v>
      </c>
      <c r="F25" s="36"/>
      <c r="G25" s="37"/>
      <c r="H25" s="36"/>
    </row>
    <row r="26" spans="1:8" s="38" customFormat="1" ht="13.5">
      <c r="A26" s="33" t="s">
        <v>62</v>
      </c>
      <c r="B26" s="34" t="s">
        <v>63</v>
      </c>
      <c r="C26" s="35">
        <v>3183.7</v>
      </c>
      <c r="D26" s="35">
        <v>3374</v>
      </c>
      <c r="E26" s="35">
        <v>3654</v>
      </c>
      <c r="F26" s="36"/>
      <c r="G26" s="37"/>
      <c r="H26" s="36"/>
    </row>
    <row r="27" spans="1:8" s="38" customFormat="1" ht="13.5">
      <c r="A27" s="45" t="s">
        <v>64</v>
      </c>
      <c r="B27" s="54" t="s">
        <v>65</v>
      </c>
      <c r="C27" s="47">
        <f>C28</f>
        <v>50</v>
      </c>
      <c r="D27" s="47">
        <f>D28</f>
        <v>50</v>
      </c>
      <c r="E27" s="47">
        <f>E28</f>
        <v>50</v>
      </c>
      <c r="F27" s="48"/>
      <c r="G27" s="51"/>
      <c r="H27" s="48"/>
    </row>
    <row r="28" spans="1:8" s="38" customFormat="1" ht="13.5">
      <c r="A28" s="33" t="s">
        <v>66</v>
      </c>
      <c r="B28" s="34" t="s">
        <v>67</v>
      </c>
      <c r="C28" s="35">
        <v>50</v>
      </c>
      <c r="D28" s="35">
        <v>50</v>
      </c>
      <c r="E28" s="35">
        <v>50</v>
      </c>
      <c r="F28" s="50"/>
      <c r="G28" s="51"/>
      <c r="H28" s="50"/>
    </row>
    <row r="29" spans="1:8" s="49" customFormat="1" ht="13.5">
      <c r="A29" s="45" t="s">
        <v>68</v>
      </c>
      <c r="B29" s="54" t="s">
        <v>69</v>
      </c>
      <c r="C29" s="47">
        <f>C30</f>
        <v>8596.8</v>
      </c>
      <c r="D29" s="47">
        <f>D30</f>
        <v>8747.3</v>
      </c>
      <c r="E29" s="47">
        <f>E30</f>
        <v>9434.4</v>
      </c>
      <c r="F29" s="48"/>
      <c r="G29" s="48"/>
      <c r="H29" s="48"/>
    </row>
    <row r="30" spans="1:8" s="38" customFormat="1" ht="31.5" customHeight="1">
      <c r="A30" s="33" t="s">
        <v>70</v>
      </c>
      <c r="B30" s="34" t="s">
        <v>71</v>
      </c>
      <c r="C30" s="35">
        <v>8596.8</v>
      </c>
      <c r="D30" s="35">
        <v>8747.3</v>
      </c>
      <c r="E30" s="35">
        <v>9434.4</v>
      </c>
      <c r="F30" s="50"/>
      <c r="G30" s="51"/>
      <c r="H30" s="50"/>
    </row>
    <row r="31" spans="1:8" s="49" customFormat="1" ht="13.5">
      <c r="A31" s="45" t="s">
        <v>72</v>
      </c>
      <c r="B31" s="54" t="s">
        <v>73</v>
      </c>
      <c r="C31" s="47">
        <f>C32</f>
        <v>10</v>
      </c>
      <c r="D31" s="47">
        <f>D32</f>
        <v>50</v>
      </c>
      <c r="E31" s="47">
        <f>E32</f>
        <v>100</v>
      </c>
      <c r="F31" s="48"/>
      <c r="G31" s="48"/>
      <c r="H31" s="48"/>
    </row>
    <row r="32" spans="1:8" s="38" customFormat="1" ht="13.5">
      <c r="A32" s="33" t="s">
        <v>74</v>
      </c>
      <c r="B32" s="34" t="s">
        <v>75</v>
      </c>
      <c r="C32" s="35">
        <v>10</v>
      </c>
      <c r="D32" s="35">
        <v>50</v>
      </c>
      <c r="E32" s="35">
        <v>100</v>
      </c>
      <c r="F32" s="50"/>
      <c r="G32" s="51"/>
      <c r="H32" s="50"/>
    </row>
    <row r="33" spans="1:8" s="38" customFormat="1" ht="13.5">
      <c r="A33" s="45" t="s">
        <v>76</v>
      </c>
      <c r="B33" s="55" t="s">
        <v>77</v>
      </c>
      <c r="C33" s="47">
        <f>C34+C35</f>
        <v>32</v>
      </c>
      <c r="D33" s="47">
        <f>D34+D35</f>
        <v>32</v>
      </c>
      <c r="E33" s="47">
        <f>E34+E35</f>
        <v>32</v>
      </c>
      <c r="F33" s="50"/>
      <c r="G33" s="51"/>
      <c r="H33" s="50"/>
    </row>
    <row r="34" spans="1:8" s="38" customFormat="1" ht="13.5">
      <c r="A34" s="33" t="s">
        <v>78</v>
      </c>
      <c r="B34" s="34" t="s">
        <v>79</v>
      </c>
      <c r="C34" s="35">
        <v>22</v>
      </c>
      <c r="D34" s="35">
        <v>22</v>
      </c>
      <c r="E34" s="35">
        <v>22</v>
      </c>
      <c r="F34" s="50"/>
      <c r="G34" s="51"/>
      <c r="H34" s="50"/>
    </row>
    <row r="35" spans="1:8" s="38" customFormat="1" ht="15.75" customHeight="1">
      <c r="A35" s="33" t="s">
        <v>80</v>
      </c>
      <c r="B35" s="34" t="s">
        <v>81</v>
      </c>
      <c r="C35" s="35">
        <v>10</v>
      </c>
      <c r="D35" s="35">
        <v>10</v>
      </c>
      <c r="E35" s="35">
        <v>10</v>
      </c>
      <c r="F35" s="50"/>
      <c r="G35" s="51"/>
      <c r="H35" s="50"/>
    </row>
    <row r="36" spans="1:8" s="49" customFormat="1" ht="13.5">
      <c r="A36" s="45" t="s">
        <v>82</v>
      </c>
      <c r="B36" s="54" t="s">
        <v>83</v>
      </c>
      <c r="C36" s="47">
        <v>1300</v>
      </c>
      <c r="D36" s="47">
        <f>D37+D38</f>
        <v>1413</v>
      </c>
      <c r="E36" s="47">
        <f>E37+E38</f>
        <v>1300</v>
      </c>
      <c r="F36" s="48"/>
      <c r="G36" s="48"/>
      <c r="H36" s="48"/>
    </row>
    <row r="37" spans="1:8" s="38" customFormat="1" ht="15.75" customHeight="1">
      <c r="A37" s="33" t="s">
        <v>84</v>
      </c>
      <c r="B37" s="34" t="s">
        <v>85</v>
      </c>
      <c r="C37" s="35"/>
      <c r="D37" s="35"/>
      <c r="E37" s="35"/>
      <c r="F37" s="50"/>
      <c r="G37" s="51"/>
      <c r="H37" s="50"/>
    </row>
    <row r="38" spans="1:8" s="38" customFormat="1" ht="15.75" customHeight="1">
      <c r="A38" s="56" t="s">
        <v>82</v>
      </c>
      <c r="B38" s="57" t="s">
        <v>83</v>
      </c>
      <c r="C38" s="35">
        <v>0</v>
      </c>
      <c r="D38" s="35">
        <v>1413</v>
      </c>
      <c r="E38" s="35">
        <v>1300</v>
      </c>
      <c r="F38" s="50"/>
      <c r="G38" s="51"/>
      <c r="H38" s="50"/>
    </row>
    <row r="39" spans="1:8" s="49" customFormat="1" ht="13.5">
      <c r="A39" s="537" t="s">
        <v>86</v>
      </c>
      <c r="B39" s="537"/>
      <c r="C39" s="52">
        <f>C8+C16+C18+C21+C23+C27+C29+C31+C33+C36</f>
        <v>26798.2707</v>
      </c>
      <c r="D39" s="47">
        <f>D8+D16+D18+D21+D23+D27+D29+D31+D33+D36</f>
        <v>27131</v>
      </c>
      <c r="E39" s="47">
        <f>E8+E16+E18+E21+E23+E27+E29+E31+E33+E36</f>
        <v>29108</v>
      </c>
      <c r="F39" s="48"/>
      <c r="G39" s="48"/>
      <c r="H39" s="48"/>
    </row>
    <row r="40" spans="1:8" s="61" customFormat="1" ht="13.5">
      <c r="A40" s="58"/>
      <c r="B40" s="59"/>
      <c r="C40" s="60"/>
      <c r="D40" s="60"/>
      <c r="E40" s="60"/>
      <c r="F40" s="48"/>
      <c r="G40" s="48"/>
      <c r="H40" s="48"/>
    </row>
    <row r="41" spans="1:8" s="61" customFormat="1" ht="35.25" customHeight="1">
      <c r="A41" s="538" t="s">
        <v>87</v>
      </c>
      <c r="B41" s="538"/>
      <c r="C41" s="62">
        <v>400.80263</v>
      </c>
      <c r="D41" s="60">
        <v>600</v>
      </c>
      <c r="E41" s="60">
        <v>600</v>
      </c>
      <c r="F41" s="48"/>
      <c r="G41" s="48"/>
      <c r="H41" s="48"/>
    </row>
    <row r="42" spans="1:8" s="61" customFormat="1" ht="35.25" customHeight="1">
      <c r="A42" s="540" t="s">
        <v>88</v>
      </c>
      <c r="B42" s="540"/>
      <c r="C42" s="60"/>
      <c r="D42" s="60">
        <f>C39*2.5/100</f>
        <v>669.9567675</v>
      </c>
      <c r="E42" s="60">
        <f>D39*5/100</f>
        <v>1356.55</v>
      </c>
      <c r="F42" s="48"/>
      <c r="G42" s="48"/>
      <c r="H42" s="48"/>
    </row>
    <row r="43" spans="1:8" s="61" customFormat="1" ht="13.5">
      <c r="A43" s="63" t="s">
        <v>89</v>
      </c>
      <c r="B43" s="64"/>
      <c r="C43" s="65">
        <f>C39+C41</f>
        <v>27199.07333</v>
      </c>
      <c r="D43" s="66">
        <f>D39+D41</f>
        <v>27731</v>
      </c>
      <c r="E43" s="66">
        <f>E39+E41</f>
        <v>29708</v>
      </c>
      <c r="F43" s="48"/>
      <c r="G43" s="48"/>
      <c r="H43" s="48"/>
    </row>
    <row r="44" spans="1:8" s="49" customFormat="1" ht="13.5">
      <c r="A44" s="541" t="s">
        <v>90</v>
      </c>
      <c r="B44" s="541"/>
      <c r="C44" s="67" t="e">
        <f>'ДОХОДЫ 2019'!#REF!-Приложение2!C39</f>
        <v>#REF!</v>
      </c>
      <c r="D44" s="68" t="e">
        <f>'ДОХОДЫ 2019'!#REF!-Приложение2!D39</f>
        <v>#REF!</v>
      </c>
      <c r="E44" s="68" t="e">
        <f>'ДОХОДЫ 2019'!#REF!-Приложение2!E39</f>
        <v>#REF!</v>
      </c>
      <c r="F44" s="69"/>
      <c r="G44" s="70"/>
      <c r="H44" s="69"/>
    </row>
    <row r="45" spans="3:8" ht="15">
      <c r="C45" s="71"/>
      <c r="D45" s="71"/>
      <c r="E45" s="71"/>
      <c r="F45" s="72"/>
      <c r="G45" s="72"/>
      <c r="H45" s="72"/>
    </row>
    <row r="46" spans="3:8" ht="15">
      <c r="C46" s="71"/>
      <c r="D46" s="71"/>
      <c r="E46" s="71"/>
      <c r="F46" s="72"/>
      <c r="G46" s="72"/>
      <c r="H46" s="72"/>
    </row>
    <row r="47" spans="3:8" ht="15">
      <c r="C47" s="71"/>
      <c r="D47" s="71"/>
      <c r="E47" s="71"/>
      <c r="F47" s="72"/>
      <c r="G47" s="72"/>
      <c r="H47" s="72"/>
    </row>
    <row r="49" spans="1:5" ht="15">
      <c r="A49" s="539"/>
      <c r="B49" s="539"/>
      <c r="C49" s="539"/>
      <c r="D49" s="539"/>
      <c r="E49" s="539"/>
    </row>
    <row r="50" spans="1:5" ht="15">
      <c r="A50" s="539"/>
      <c r="B50" s="539"/>
      <c r="C50" s="539"/>
      <c r="D50" s="539"/>
      <c r="E50" s="539"/>
    </row>
    <row r="51" spans="1:5" ht="15">
      <c r="A51" s="539"/>
      <c r="B51" s="539"/>
      <c r="C51" s="539"/>
      <c r="D51" s="539"/>
      <c r="E51" s="539"/>
    </row>
    <row r="52" spans="1:5" ht="15">
      <c r="A52" s="539"/>
      <c r="B52" s="539"/>
      <c r="C52" s="539"/>
      <c r="D52" s="539"/>
      <c r="E52" s="539"/>
    </row>
    <row r="53" spans="1:5" ht="15">
      <c r="A53" s="539"/>
      <c r="B53" s="539"/>
      <c r="C53" s="539"/>
      <c r="D53" s="539"/>
      <c r="E53" s="539"/>
    </row>
  </sheetData>
  <sheetProtection/>
  <mergeCells count="13">
    <mergeCell ref="A53:E53"/>
    <mergeCell ref="A42:B42"/>
    <mergeCell ref="A44:B44"/>
    <mergeCell ref="A49:E49"/>
    <mergeCell ref="A50:E50"/>
    <mergeCell ref="A51:E51"/>
    <mergeCell ref="A52:E52"/>
    <mergeCell ref="B1:E1"/>
    <mergeCell ref="B2:E2"/>
    <mergeCell ref="B3:E3"/>
    <mergeCell ref="A4:E4"/>
    <mergeCell ref="A39:B39"/>
    <mergeCell ref="A41:B41"/>
  </mergeCells>
  <printOptions/>
  <pageMargins left="0.5902777777777778" right="0.19652777777777777" top="0.19652777777777777" bottom="0.31527777777777777" header="0.5118055555555556" footer="0.5118055555555556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3"/>
  <sheetViews>
    <sheetView zoomScalePageLayoutView="0" workbookViewId="0" topLeftCell="A80">
      <selection activeCell="A1" sqref="A1"/>
    </sheetView>
  </sheetViews>
  <sheetFormatPr defaultColWidth="9.125" defaultRowHeight="12.75"/>
  <cols>
    <col min="1" max="1" width="42.50390625" style="73" customWidth="1"/>
    <col min="2" max="2" width="9.875" style="74" customWidth="1"/>
    <col min="3" max="4" width="12.125" style="74" customWidth="1"/>
    <col min="5" max="5" width="5.375" style="74" customWidth="1"/>
    <col min="6" max="6" width="14.125" style="75" customWidth="1"/>
    <col min="7" max="7" width="10.375" style="76" customWidth="1"/>
    <col min="8" max="8" width="11.00390625" style="77" customWidth="1"/>
    <col min="9" max="18" width="9.125" style="77" customWidth="1"/>
    <col min="19" max="16384" width="9.125" style="73" customWidth="1"/>
  </cols>
  <sheetData>
    <row r="1" spans="1:31" s="82" customFormat="1" ht="15">
      <c r="A1" s="78"/>
      <c r="B1" s="79"/>
      <c r="C1" s="79"/>
      <c r="D1" s="78"/>
      <c r="E1" s="543" t="s">
        <v>91</v>
      </c>
      <c r="F1" s="543"/>
      <c r="G1" s="543"/>
      <c r="H1" s="543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82" customFormat="1" ht="15.75" customHeight="1">
      <c r="A2" s="544" t="s">
        <v>21</v>
      </c>
      <c r="B2" s="544"/>
      <c r="C2" s="544"/>
      <c r="D2" s="544"/>
      <c r="E2" s="544"/>
      <c r="F2" s="544"/>
      <c r="G2" s="544"/>
      <c r="H2" s="544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s="82" customFormat="1" ht="15">
      <c r="A3" s="544" t="s">
        <v>92</v>
      </c>
      <c r="B3" s="544"/>
      <c r="C3" s="544"/>
      <c r="D3" s="544"/>
      <c r="E3" s="544"/>
      <c r="F3" s="544"/>
      <c r="G3" s="544"/>
      <c r="H3" s="544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s="82" customFormat="1" ht="15">
      <c r="A4" s="545"/>
      <c r="B4" s="545"/>
      <c r="C4" s="545"/>
      <c r="D4" s="545"/>
      <c r="E4" s="545"/>
      <c r="F4" s="545"/>
      <c r="G4" s="83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6" ht="36" customHeight="1">
      <c r="A5" s="542" t="s">
        <v>93</v>
      </c>
      <c r="B5" s="542"/>
      <c r="C5" s="542"/>
      <c r="D5" s="542"/>
      <c r="E5" s="542"/>
      <c r="F5" s="542"/>
    </row>
    <row r="6" ht="15">
      <c r="H6" s="77" t="s">
        <v>94</v>
      </c>
    </row>
    <row r="7" spans="1:18" s="88" customFormat="1" ht="36" customHeight="1">
      <c r="A7" s="84" t="s">
        <v>26</v>
      </c>
      <c r="B7" s="85" t="s">
        <v>95</v>
      </c>
      <c r="C7" s="85" t="s">
        <v>96</v>
      </c>
      <c r="D7" s="85" t="s">
        <v>97</v>
      </c>
      <c r="E7" s="85" t="s">
        <v>98</v>
      </c>
      <c r="F7" s="86">
        <v>2011</v>
      </c>
      <c r="G7" s="86">
        <v>2012</v>
      </c>
      <c r="H7" s="86">
        <v>2013</v>
      </c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s="94" customFormat="1" ht="42" customHeight="1">
      <c r="A8" s="89" t="s">
        <v>99</v>
      </c>
      <c r="B8" s="90" t="s">
        <v>100</v>
      </c>
      <c r="C8" s="90"/>
      <c r="D8" s="90"/>
      <c r="E8" s="90"/>
      <c r="F8" s="91">
        <f>F9+F25+F29+F34+F37+F55+F59+F64+F68+F75</f>
        <v>26798.2707</v>
      </c>
      <c r="G8" s="92">
        <f>G9+G25+G29+G34+G37+G55+G59+G64+G68+G75</f>
        <v>27131</v>
      </c>
      <c r="H8" s="91">
        <f>H9+H25+H29+H34+H37+H55+H59+H64+H68+H75</f>
        <v>29108</v>
      </c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s="94" customFormat="1" ht="42" customHeight="1">
      <c r="A9" s="89" t="s">
        <v>28</v>
      </c>
      <c r="B9" s="90"/>
      <c r="C9" s="90" t="s">
        <v>27</v>
      </c>
      <c r="D9" s="90"/>
      <c r="E9" s="90"/>
      <c r="F9" s="91">
        <f>F10+F13+F16+F19+F22</f>
        <v>4162</v>
      </c>
      <c r="G9" s="91">
        <f>G10+G13+G16+G19+G22</f>
        <v>4557.3</v>
      </c>
      <c r="H9" s="91">
        <f>H10+H13+H16+H19+H22</f>
        <v>5027.1</v>
      </c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31" s="101" customFormat="1" ht="41.25">
      <c r="A10" s="95" t="s">
        <v>30</v>
      </c>
      <c r="B10" s="96"/>
      <c r="C10" s="97" t="s">
        <v>29</v>
      </c>
      <c r="D10" s="97"/>
      <c r="E10" s="97"/>
      <c r="F10" s="98">
        <f aca="true" t="shared" si="0" ref="F10:H11">F11</f>
        <v>685.7</v>
      </c>
      <c r="G10" s="98">
        <f t="shared" si="0"/>
        <v>765.3</v>
      </c>
      <c r="H10" s="98">
        <f t="shared" si="0"/>
        <v>857.1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18" s="106" customFormat="1" ht="13.5">
      <c r="A11" s="102" t="s">
        <v>101</v>
      </c>
      <c r="B11" s="85"/>
      <c r="C11" s="103"/>
      <c r="D11" s="103" t="s">
        <v>102</v>
      </c>
      <c r="E11" s="103"/>
      <c r="F11" s="104">
        <f t="shared" si="0"/>
        <v>685.7</v>
      </c>
      <c r="G11" s="104">
        <f t="shared" si="0"/>
        <v>765.3</v>
      </c>
      <c r="H11" s="104">
        <f t="shared" si="0"/>
        <v>857.1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s="112" customFormat="1" ht="27">
      <c r="A12" s="107" t="s">
        <v>103</v>
      </c>
      <c r="B12" s="108"/>
      <c r="C12" s="109"/>
      <c r="D12" s="109"/>
      <c r="E12" s="109" t="s">
        <v>104</v>
      </c>
      <c r="F12" s="110">
        <v>685.7</v>
      </c>
      <c r="G12" s="110">
        <v>765.3</v>
      </c>
      <c r="H12" s="110">
        <v>857.1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31" s="118" customFormat="1" ht="69">
      <c r="A13" s="54" t="s">
        <v>33</v>
      </c>
      <c r="B13" s="113"/>
      <c r="C13" s="96" t="s">
        <v>31</v>
      </c>
      <c r="D13" s="114"/>
      <c r="E13" s="114"/>
      <c r="F13" s="115">
        <f aca="true" t="shared" si="1" ref="F13:H14">F14</f>
        <v>168</v>
      </c>
      <c r="G13" s="115">
        <f t="shared" si="1"/>
        <v>168</v>
      </c>
      <c r="H13" s="115">
        <f t="shared" si="1"/>
        <v>168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18" s="112" customFormat="1" ht="27">
      <c r="A14" s="102" t="s">
        <v>105</v>
      </c>
      <c r="B14" s="108"/>
      <c r="C14" s="109"/>
      <c r="D14" s="103" t="s">
        <v>106</v>
      </c>
      <c r="E14" s="109"/>
      <c r="F14" s="110">
        <f t="shared" si="1"/>
        <v>168</v>
      </c>
      <c r="G14" s="110">
        <f t="shared" si="1"/>
        <v>168</v>
      </c>
      <c r="H14" s="110">
        <f t="shared" si="1"/>
        <v>168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s="112" customFormat="1" ht="27">
      <c r="A15" s="107" t="s">
        <v>103</v>
      </c>
      <c r="B15" s="108"/>
      <c r="C15" s="109"/>
      <c r="D15" s="109"/>
      <c r="E15" s="109" t="s">
        <v>104</v>
      </c>
      <c r="F15" s="110">
        <v>168</v>
      </c>
      <c r="G15" s="110">
        <v>168</v>
      </c>
      <c r="H15" s="110">
        <v>168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31" s="101" customFormat="1" ht="69">
      <c r="A16" s="119" t="s">
        <v>35</v>
      </c>
      <c r="B16" s="96"/>
      <c r="C16" s="97" t="s">
        <v>34</v>
      </c>
      <c r="D16" s="97"/>
      <c r="E16" s="97"/>
      <c r="F16" s="98">
        <f aca="true" t="shared" si="2" ref="F16:H17">F17</f>
        <v>3108.3</v>
      </c>
      <c r="G16" s="98">
        <f t="shared" si="2"/>
        <v>3424</v>
      </c>
      <c r="H16" s="98">
        <f t="shared" si="2"/>
        <v>3802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18" s="106" customFormat="1" ht="13.5">
      <c r="A17" s="102" t="s">
        <v>107</v>
      </c>
      <c r="B17" s="85"/>
      <c r="C17" s="103"/>
      <c r="D17" s="103" t="s">
        <v>108</v>
      </c>
      <c r="E17" s="103"/>
      <c r="F17" s="104">
        <f t="shared" si="2"/>
        <v>3108.3</v>
      </c>
      <c r="G17" s="104">
        <f t="shared" si="2"/>
        <v>3424</v>
      </c>
      <c r="H17" s="104">
        <f t="shared" si="2"/>
        <v>3802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1:18" s="112" customFormat="1" ht="27">
      <c r="A18" s="107" t="s">
        <v>103</v>
      </c>
      <c r="B18" s="108"/>
      <c r="C18" s="109"/>
      <c r="D18" s="109"/>
      <c r="E18" s="109" t="s">
        <v>104</v>
      </c>
      <c r="F18" s="120">
        <v>3108.3</v>
      </c>
      <c r="G18" s="120">
        <v>3424</v>
      </c>
      <c r="H18" s="120">
        <v>3802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31" s="101" customFormat="1" ht="27">
      <c r="A19" s="119" t="s">
        <v>37</v>
      </c>
      <c r="B19" s="96"/>
      <c r="C19" s="97" t="s">
        <v>36</v>
      </c>
      <c r="D19" s="97"/>
      <c r="E19" s="97"/>
      <c r="F19" s="98">
        <f aca="true" t="shared" si="3" ref="F19:H20">F20</f>
        <v>0</v>
      </c>
      <c r="G19" s="98">
        <f t="shared" si="3"/>
        <v>0</v>
      </c>
      <c r="H19" s="98">
        <f t="shared" si="3"/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18" s="106" customFormat="1" ht="27">
      <c r="A20" s="102" t="s">
        <v>109</v>
      </c>
      <c r="B20" s="85"/>
      <c r="C20" s="103"/>
      <c r="D20" s="103" t="s">
        <v>110</v>
      </c>
      <c r="E20" s="103"/>
      <c r="F20" s="104">
        <f t="shared" si="3"/>
        <v>0</v>
      </c>
      <c r="G20" s="104">
        <f t="shared" si="3"/>
        <v>0</v>
      </c>
      <c r="H20" s="104">
        <f t="shared" si="3"/>
        <v>0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s="112" customFormat="1" ht="27">
      <c r="A21" s="107" t="s">
        <v>103</v>
      </c>
      <c r="B21" s="108"/>
      <c r="C21" s="109"/>
      <c r="D21" s="109"/>
      <c r="E21" s="109" t="s">
        <v>104</v>
      </c>
      <c r="F21" s="120">
        <v>0</v>
      </c>
      <c r="G21" s="120">
        <v>0</v>
      </c>
      <c r="H21" s="120">
        <v>0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31" s="124" customFormat="1" ht="13.5">
      <c r="A22" s="95" t="s">
        <v>111</v>
      </c>
      <c r="B22" s="121"/>
      <c r="C22" s="97" t="s">
        <v>38</v>
      </c>
      <c r="D22" s="122"/>
      <c r="E22" s="122"/>
      <c r="F22" s="123">
        <f aca="true" t="shared" si="4" ref="F22:H23">F23</f>
        <v>200</v>
      </c>
      <c r="G22" s="123">
        <f t="shared" si="4"/>
        <v>200</v>
      </c>
      <c r="H22" s="123">
        <f t="shared" si="4"/>
        <v>200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18" s="112" customFormat="1" ht="13.5">
      <c r="A23" s="102" t="s">
        <v>112</v>
      </c>
      <c r="B23" s="108"/>
      <c r="C23" s="109"/>
      <c r="D23" s="103" t="s">
        <v>113</v>
      </c>
      <c r="E23" s="109"/>
      <c r="F23" s="125">
        <f t="shared" si="4"/>
        <v>200</v>
      </c>
      <c r="G23" s="125">
        <f t="shared" si="4"/>
        <v>200</v>
      </c>
      <c r="H23" s="125">
        <f t="shared" si="4"/>
        <v>200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s="112" customFormat="1" ht="13.5">
      <c r="A24" s="107" t="s">
        <v>114</v>
      </c>
      <c r="B24" s="108"/>
      <c r="C24" s="109"/>
      <c r="D24" s="109"/>
      <c r="E24" s="109" t="s">
        <v>115</v>
      </c>
      <c r="F24" s="120">
        <v>200</v>
      </c>
      <c r="G24" s="120">
        <v>200</v>
      </c>
      <c r="H24" s="120">
        <v>200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31" s="101" customFormat="1" ht="27">
      <c r="A25" s="54" t="s">
        <v>45</v>
      </c>
      <c r="B25" s="96"/>
      <c r="C25" s="97" t="s">
        <v>44</v>
      </c>
      <c r="D25" s="97"/>
      <c r="E25" s="97"/>
      <c r="F25" s="98">
        <f>F26</f>
        <v>308</v>
      </c>
      <c r="G25" s="98">
        <f>G26</f>
        <v>316</v>
      </c>
      <c r="H25" s="98">
        <f>H26</f>
        <v>316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18" s="106" customFormat="1" ht="41.25">
      <c r="A26" s="102" t="s">
        <v>116</v>
      </c>
      <c r="B26" s="85"/>
      <c r="C26" s="103"/>
      <c r="D26" s="103" t="s">
        <v>117</v>
      </c>
      <c r="E26" s="103"/>
      <c r="F26" s="104">
        <f>SUM(F27:F27)</f>
        <v>308</v>
      </c>
      <c r="G26" s="104">
        <f>SUM(G27:G27)</f>
        <v>316</v>
      </c>
      <c r="H26" s="104">
        <f>SUM(H27:H27)</f>
        <v>316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s="106" customFormat="1" ht="33" customHeight="1">
      <c r="A27" s="107" t="s">
        <v>103</v>
      </c>
      <c r="B27" s="85"/>
      <c r="C27" s="103"/>
      <c r="D27" s="103"/>
      <c r="E27" s="109" t="s">
        <v>104</v>
      </c>
      <c r="F27" s="104">
        <v>308</v>
      </c>
      <c r="G27" s="104">
        <v>316</v>
      </c>
      <c r="H27" s="104">
        <v>316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s="106" customFormat="1" ht="13.5" hidden="1">
      <c r="A28" s="126"/>
      <c r="B28" s="85"/>
      <c r="C28" s="85"/>
      <c r="D28" s="85"/>
      <c r="E28" s="85"/>
      <c r="F28" s="125"/>
      <c r="G28" s="125"/>
      <c r="H28" s="12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31" s="127" customFormat="1" ht="54.75">
      <c r="A29" s="54" t="s">
        <v>49</v>
      </c>
      <c r="B29" s="97"/>
      <c r="C29" s="97" t="s">
        <v>48</v>
      </c>
      <c r="D29" s="97"/>
      <c r="E29" s="97"/>
      <c r="F29" s="123">
        <f>F32</f>
        <v>550</v>
      </c>
      <c r="G29" s="123">
        <f>G32</f>
        <v>550</v>
      </c>
      <c r="H29" s="123">
        <f>H32</f>
        <v>550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18" s="106" customFormat="1" ht="13.5" hidden="1">
      <c r="A30" s="128"/>
      <c r="B30" s="103"/>
      <c r="C30" s="103"/>
      <c r="D30" s="103"/>
      <c r="E30" s="103"/>
      <c r="F30" s="104"/>
      <c r="G30" s="104"/>
      <c r="H30" s="104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18" s="106" customFormat="1" ht="13.5" hidden="1">
      <c r="A31" s="102"/>
      <c r="B31" s="103"/>
      <c r="C31" s="103"/>
      <c r="D31" s="103"/>
      <c r="E31" s="103"/>
      <c r="F31" s="125"/>
      <c r="G31" s="125"/>
      <c r="H31" s="12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s="106" customFormat="1" ht="41.25">
      <c r="A32" s="34" t="s">
        <v>49</v>
      </c>
      <c r="B32" s="85"/>
      <c r="C32" s="103"/>
      <c r="D32" s="103" t="s">
        <v>118</v>
      </c>
      <c r="E32" s="103"/>
      <c r="F32" s="104">
        <f>F33</f>
        <v>550</v>
      </c>
      <c r="G32" s="104">
        <f>G33</f>
        <v>550</v>
      </c>
      <c r="H32" s="104">
        <f>H33</f>
        <v>550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s="112" customFormat="1" ht="27">
      <c r="A33" s="107" t="s">
        <v>103</v>
      </c>
      <c r="B33" s="108"/>
      <c r="C33" s="109"/>
      <c r="D33" s="109"/>
      <c r="E33" s="109" t="s">
        <v>104</v>
      </c>
      <c r="F33" s="120">
        <v>550</v>
      </c>
      <c r="G33" s="120">
        <v>550</v>
      </c>
      <c r="H33" s="120">
        <v>550</v>
      </c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1:31" s="124" customFormat="1" ht="27">
      <c r="A34" s="95" t="s">
        <v>55</v>
      </c>
      <c r="B34" s="97"/>
      <c r="C34" s="97" t="s">
        <v>54</v>
      </c>
      <c r="D34" s="97"/>
      <c r="E34" s="97"/>
      <c r="F34" s="123">
        <f aca="true" t="shared" si="5" ref="F34:H35">F35</f>
        <v>100</v>
      </c>
      <c r="G34" s="123">
        <f t="shared" si="5"/>
        <v>100</v>
      </c>
      <c r="H34" s="123">
        <f t="shared" si="5"/>
        <v>100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18" s="112" customFormat="1" ht="54.75">
      <c r="A35" s="102" t="s">
        <v>119</v>
      </c>
      <c r="B35" s="85"/>
      <c r="C35" s="103"/>
      <c r="D35" s="103" t="s">
        <v>120</v>
      </c>
      <c r="E35" s="103"/>
      <c r="F35" s="104">
        <f t="shared" si="5"/>
        <v>100</v>
      </c>
      <c r="G35" s="104">
        <f t="shared" si="5"/>
        <v>100</v>
      </c>
      <c r="H35" s="104">
        <f t="shared" si="5"/>
        <v>100</v>
      </c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s="112" customFormat="1" ht="27">
      <c r="A36" s="107" t="s">
        <v>103</v>
      </c>
      <c r="B36" s="108"/>
      <c r="C36" s="109"/>
      <c r="D36" s="109"/>
      <c r="E36" s="109" t="s">
        <v>104</v>
      </c>
      <c r="F36" s="110">
        <v>100</v>
      </c>
      <c r="G36" s="110">
        <v>100</v>
      </c>
      <c r="H36" s="110">
        <v>100</v>
      </c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31" s="101" customFormat="1" ht="27">
      <c r="A37" s="95" t="s">
        <v>121</v>
      </c>
      <c r="B37" s="96"/>
      <c r="C37" s="97" t="s">
        <v>56</v>
      </c>
      <c r="D37" s="97"/>
      <c r="E37" s="97"/>
      <c r="F37" s="129">
        <f>F41+F38+F52</f>
        <v>11689.470700000002</v>
      </c>
      <c r="G37" s="123">
        <f>G41+G38+G52</f>
        <v>11315.4</v>
      </c>
      <c r="H37" s="123">
        <f>H41+H38+H52</f>
        <v>12198.5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s="101" customFormat="1" ht="13.5">
      <c r="A38" s="130" t="s">
        <v>59</v>
      </c>
      <c r="B38" s="131"/>
      <c r="C38" s="132" t="s">
        <v>58</v>
      </c>
      <c r="D38" s="132"/>
      <c r="E38" s="133"/>
      <c r="F38" s="134">
        <f aca="true" t="shared" si="6" ref="F38:H39">F39</f>
        <v>1256</v>
      </c>
      <c r="G38" s="134">
        <f t="shared" si="6"/>
        <v>1160</v>
      </c>
      <c r="H38" s="134">
        <f t="shared" si="6"/>
        <v>1160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s="101" customFormat="1" ht="13.5">
      <c r="A39" s="130" t="s">
        <v>122</v>
      </c>
      <c r="B39" s="131"/>
      <c r="C39" s="132"/>
      <c r="D39" s="132" t="s">
        <v>123</v>
      </c>
      <c r="E39" s="133"/>
      <c r="F39" s="134">
        <f t="shared" si="6"/>
        <v>1256</v>
      </c>
      <c r="G39" s="134">
        <f t="shared" si="6"/>
        <v>1160</v>
      </c>
      <c r="H39" s="134">
        <f t="shared" si="6"/>
        <v>1160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s="101" customFormat="1" ht="27">
      <c r="A40" s="135" t="s">
        <v>103</v>
      </c>
      <c r="B40" s="131"/>
      <c r="C40" s="132"/>
      <c r="D40" s="132"/>
      <c r="E40" s="136" t="s">
        <v>104</v>
      </c>
      <c r="F40" s="134">
        <v>1256</v>
      </c>
      <c r="G40" s="134">
        <v>1160</v>
      </c>
      <c r="H40" s="134">
        <v>1160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18" s="106" customFormat="1" ht="13.5">
      <c r="A41" s="102" t="s">
        <v>61</v>
      </c>
      <c r="B41" s="85"/>
      <c r="C41" s="103" t="s">
        <v>60</v>
      </c>
      <c r="D41" s="103" t="s">
        <v>124</v>
      </c>
      <c r="E41" s="103"/>
      <c r="F41" s="125">
        <f>F42+F44+F46+F48+F50</f>
        <v>7249.7707</v>
      </c>
      <c r="G41" s="125">
        <f>G42+G44+G46+G48+G50</f>
        <v>6781.4</v>
      </c>
      <c r="H41" s="125">
        <f>H42+H44+H46+H48+H50</f>
        <v>7384.5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117" customFormat="1" ht="14.25">
      <c r="A42" s="137" t="s">
        <v>125</v>
      </c>
      <c r="B42" s="138"/>
      <c r="C42" s="139"/>
      <c r="D42" s="139" t="s">
        <v>126</v>
      </c>
      <c r="E42" s="139"/>
      <c r="F42" s="140">
        <f>F43</f>
        <v>810</v>
      </c>
      <c r="G42" s="140">
        <f>G43</f>
        <v>880</v>
      </c>
      <c r="H42" s="140">
        <f>H43</f>
        <v>950</v>
      </c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1:18" s="106" customFormat="1" ht="27">
      <c r="A43" s="107" t="s">
        <v>103</v>
      </c>
      <c r="B43" s="85"/>
      <c r="C43" s="103"/>
      <c r="D43" s="103"/>
      <c r="E43" s="109" t="s">
        <v>104</v>
      </c>
      <c r="F43" s="104">
        <v>810</v>
      </c>
      <c r="G43" s="104">
        <v>880</v>
      </c>
      <c r="H43" s="104">
        <v>950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s="117" customFormat="1" ht="62.25" customHeight="1">
      <c r="A44" s="137" t="s">
        <v>127</v>
      </c>
      <c r="B44" s="138"/>
      <c r="C44" s="139"/>
      <c r="D44" s="139" t="s">
        <v>128</v>
      </c>
      <c r="E44" s="139"/>
      <c r="F44" s="141">
        <v>4340.4707</v>
      </c>
      <c r="G44" s="140">
        <f>G45</f>
        <v>4166.4</v>
      </c>
      <c r="H44" s="140">
        <f>H45</f>
        <v>4570.5</v>
      </c>
      <c r="I44" s="116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1:18" s="112" customFormat="1" ht="27">
      <c r="A45" s="107" t="s">
        <v>103</v>
      </c>
      <c r="B45" s="108"/>
      <c r="C45" s="109"/>
      <c r="D45" s="109"/>
      <c r="E45" s="109" t="s">
        <v>104</v>
      </c>
      <c r="F45" s="142">
        <v>4340.4707</v>
      </c>
      <c r="G45" s="110">
        <v>4166.4</v>
      </c>
      <c r="H45" s="110">
        <v>4570.5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8" s="117" customFormat="1" ht="14.25">
      <c r="A46" s="137" t="s">
        <v>129</v>
      </c>
      <c r="B46" s="138"/>
      <c r="C46" s="139"/>
      <c r="D46" s="139" t="s">
        <v>130</v>
      </c>
      <c r="E46" s="139"/>
      <c r="F46" s="140">
        <f>F47</f>
        <v>10</v>
      </c>
      <c r="G46" s="140">
        <f>G47</f>
        <v>10</v>
      </c>
      <c r="H46" s="140">
        <f>H47</f>
        <v>10</v>
      </c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1:18" s="112" customFormat="1" ht="27">
      <c r="A47" s="107" t="s">
        <v>103</v>
      </c>
      <c r="B47" s="108"/>
      <c r="C47" s="109"/>
      <c r="D47" s="109"/>
      <c r="E47" s="109" t="s">
        <v>104</v>
      </c>
      <c r="F47" s="110">
        <v>10</v>
      </c>
      <c r="G47" s="110">
        <v>10</v>
      </c>
      <c r="H47" s="110">
        <v>10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spans="1:18" s="117" customFormat="1" ht="28.5">
      <c r="A48" s="137" t="s">
        <v>131</v>
      </c>
      <c r="B48" s="138"/>
      <c r="C48" s="139"/>
      <c r="D48" s="139" t="s">
        <v>132</v>
      </c>
      <c r="E48" s="139"/>
      <c r="F48" s="140">
        <v>10</v>
      </c>
      <c r="G48" s="140">
        <f>G49</f>
        <v>15</v>
      </c>
      <c r="H48" s="140">
        <f>H49</f>
        <v>15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s="112" customFormat="1" ht="27">
      <c r="A49" s="107" t="s">
        <v>103</v>
      </c>
      <c r="B49" s="108"/>
      <c r="C49" s="109"/>
      <c r="D49" s="109"/>
      <c r="E49" s="109" t="s">
        <v>104</v>
      </c>
      <c r="F49" s="110">
        <v>10</v>
      </c>
      <c r="G49" s="110">
        <v>15</v>
      </c>
      <c r="H49" s="110">
        <v>15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 s="117" customFormat="1" ht="28.5">
      <c r="A50" s="137" t="s">
        <v>133</v>
      </c>
      <c r="B50" s="138"/>
      <c r="C50" s="139"/>
      <c r="D50" s="139" t="s">
        <v>134</v>
      </c>
      <c r="E50" s="139"/>
      <c r="F50" s="140">
        <f>F51</f>
        <v>2079.3</v>
      </c>
      <c r="G50" s="140">
        <f>G51</f>
        <v>1710</v>
      </c>
      <c r="H50" s="140">
        <f>H51</f>
        <v>1839</v>
      </c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1:18" s="112" customFormat="1" ht="27">
      <c r="A51" s="107" t="s">
        <v>103</v>
      </c>
      <c r="B51" s="108"/>
      <c r="C51" s="109"/>
      <c r="D51" s="109"/>
      <c r="E51" s="109" t="s">
        <v>104</v>
      </c>
      <c r="F51" s="110">
        <v>2079.3</v>
      </c>
      <c r="G51" s="110">
        <v>1710</v>
      </c>
      <c r="H51" s="110">
        <v>1839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8" s="112" customFormat="1" ht="27">
      <c r="A52" s="130" t="s">
        <v>135</v>
      </c>
      <c r="B52" s="143"/>
      <c r="C52" s="103" t="s">
        <v>62</v>
      </c>
      <c r="D52" s="144"/>
      <c r="E52" s="144"/>
      <c r="F52" s="110">
        <f aca="true" t="shared" si="7" ref="F52:H53">F53</f>
        <v>3183.7</v>
      </c>
      <c r="G52" s="110">
        <f t="shared" si="7"/>
        <v>3374</v>
      </c>
      <c r="H52" s="110">
        <f t="shared" si="7"/>
        <v>3654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</row>
    <row r="53" spans="1:18" s="112" customFormat="1" ht="27">
      <c r="A53" s="107" t="s">
        <v>136</v>
      </c>
      <c r="B53" s="143"/>
      <c r="C53" s="144"/>
      <c r="D53" s="103" t="s">
        <v>137</v>
      </c>
      <c r="E53" s="144"/>
      <c r="F53" s="110">
        <f t="shared" si="7"/>
        <v>3183.7</v>
      </c>
      <c r="G53" s="110">
        <f t="shared" si="7"/>
        <v>3374</v>
      </c>
      <c r="H53" s="110">
        <f t="shared" si="7"/>
        <v>3654</v>
      </c>
      <c r="I53" s="111"/>
      <c r="J53" s="111"/>
      <c r="K53" s="111"/>
      <c r="L53" s="111"/>
      <c r="M53" s="111"/>
      <c r="N53" s="111"/>
      <c r="O53" s="111"/>
      <c r="P53" s="111"/>
      <c r="Q53" s="111"/>
      <c r="R53" s="111"/>
    </row>
    <row r="54" spans="1:18" s="112" customFormat="1" ht="27">
      <c r="A54" s="107" t="s">
        <v>138</v>
      </c>
      <c r="B54" s="143"/>
      <c r="C54" s="144"/>
      <c r="D54" s="144"/>
      <c r="E54" s="109" t="s">
        <v>139</v>
      </c>
      <c r="F54" s="120">
        <v>3183.7</v>
      </c>
      <c r="G54" s="120">
        <v>3374</v>
      </c>
      <c r="H54" s="120">
        <v>3654</v>
      </c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1:31" s="118" customFormat="1" ht="14.25">
      <c r="A55" s="145" t="s">
        <v>65</v>
      </c>
      <c r="B55" s="113"/>
      <c r="C55" s="114" t="s">
        <v>64</v>
      </c>
      <c r="D55" s="114"/>
      <c r="E55" s="114"/>
      <c r="F55" s="115">
        <f aca="true" t="shared" si="8" ref="F55:H57">F56</f>
        <v>50</v>
      </c>
      <c r="G55" s="115">
        <f t="shared" si="8"/>
        <v>50</v>
      </c>
      <c r="H55" s="115">
        <f t="shared" si="8"/>
        <v>50</v>
      </c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18" s="112" customFormat="1" ht="13.5">
      <c r="A56" s="107" t="s">
        <v>67</v>
      </c>
      <c r="B56" s="108"/>
      <c r="C56" s="109" t="s">
        <v>66</v>
      </c>
      <c r="D56" s="109"/>
      <c r="E56" s="109"/>
      <c r="F56" s="110">
        <f t="shared" si="8"/>
        <v>50</v>
      </c>
      <c r="G56" s="110">
        <f t="shared" si="8"/>
        <v>50</v>
      </c>
      <c r="H56" s="110">
        <f t="shared" si="8"/>
        <v>50</v>
      </c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1:18" s="112" customFormat="1" ht="27">
      <c r="A57" s="107" t="s">
        <v>140</v>
      </c>
      <c r="B57" s="108"/>
      <c r="C57" s="109"/>
      <c r="D57" s="109" t="s">
        <v>141</v>
      </c>
      <c r="E57" s="109"/>
      <c r="F57" s="110">
        <f t="shared" si="8"/>
        <v>50</v>
      </c>
      <c r="G57" s="110">
        <f t="shared" si="8"/>
        <v>50</v>
      </c>
      <c r="H57" s="110">
        <f t="shared" si="8"/>
        <v>50</v>
      </c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1:18" s="112" customFormat="1" ht="27">
      <c r="A58" s="107" t="s">
        <v>103</v>
      </c>
      <c r="B58" s="108"/>
      <c r="C58" s="109"/>
      <c r="D58" s="109"/>
      <c r="E58" s="109" t="s">
        <v>104</v>
      </c>
      <c r="F58" s="110">
        <v>50</v>
      </c>
      <c r="G58" s="110">
        <v>50</v>
      </c>
      <c r="H58" s="110">
        <v>50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</row>
    <row r="59" spans="1:31" s="101" customFormat="1" ht="14.25">
      <c r="A59" s="95" t="s">
        <v>71</v>
      </c>
      <c r="B59" s="96"/>
      <c r="C59" s="114" t="s">
        <v>70</v>
      </c>
      <c r="D59" s="97"/>
      <c r="E59" s="97"/>
      <c r="F59" s="123">
        <f>F60+F62</f>
        <v>8596.8</v>
      </c>
      <c r="G59" s="123">
        <f>G60+G62</f>
        <v>8747.3</v>
      </c>
      <c r="H59" s="123">
        <f>H60+H62</f>
        <v>9434.4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</row>
    <row r="60" spans="1:18" s="106" customFormat="1" ht="33" customHeight="1">
      <c r="A60" s="102" t="s">
        <v>136</v>
      </c>
      <c r="B60" s="85"/>
      <c r="C60" s="103"/>
      <c r="D60" s="103" t="s">
        <v>142</v>
      </c>
      <c r="E60" s="103"/>
      <c r="F60" s="104">
        <f>F61</f>
        <v>8217.3</v>
      </c>
      <c r="G60" s="104">
        <f>G61</f>
        <v>8387.3</v>
      </c>
      <c r="H60" s="104">
        <f>H61</f>
        <v>9049.4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s="112" customFormat="1" ht="27">
      <c r="A61" s="107" t="s">
        <v>138</v>
      </c>
      <c r="B61" s="108"/>
      <c r="C61" s="109"/>
      <c r="D61" s="109"/>
      <c r="E61" s="109" t="s">
        <v>139</v>
      </c>
      <c r="F61" s="120">
        <v>8217.3</v>
      </c>
      <c r="G61" s="120">
        <v>8387.3</v>
      </c>
      <c r="H61" s="120">
        <v>9049.4</v>
      </c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  <row r="62" spans="1:18" s="106" customFormat="1" ht="33" customHeight="1">
      <c r="A62" s="102" t="s">
        <v>138</v>
      </c>
      <c r="B62" s="85"/>
      <c r="C62" s="103"/>
      <c r="D62" s="103" t="s">
        <v>143</v>
      </c>
      <c r="E62" s="103"/>
      <c r="F62" s="104">
        <f>F63</f>
        <v>379.5</v>
      </c>
      <c r="G62" s="104">
        <f>G63</f>
        <v>360</v>
      </c>
      <c r="H62" s="104">
        <f>H63</f>
        <v>385</v>
      </c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s="112" customFormat="1" ht="27">
      <c r="A63" s="107" t="s">
        <v>138</v>
      </c>
      <c r="B63" s="108"/>
      <c r="C63" s="109"/>
      <c r="D63" s="109"/>
      <c r="E63" s="109" t="s">
        <v>115</v>
      </c>
      <c r="F63" s="120">
        <v>379.5</v>
      </c>
      <c r="G63" s="120">
        <v>360</v>
      </c>
      <c r="H63" s="120">
        <v>385</v>
      </c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1:31" s="118" customFormat="1" ht="28.5">
      <c r="A64" s="145" t="s">
        <v>144</v>
      </c>
      <c r="B64" s="113"/>
      <c r="C64" s="114" t="s">
        <v>72</v>
      </c>
      <c r="D64" s="114"/>
      <c r="E64" s="114"/>
      <c r="F64" s="146">
        <f>F65</f>
        <v>10</v>
      </c>
      <c r="G64" s="146">
        <f>G65</f>
        <v>50</v>
      </c>
      <c r="H64" s="146">
        <f>H65</f>
        <v>100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1:18" s="112" customFormat="1" ht="13.5">
      <c r="A65" s="107" t="s">
        <v>145</v>
      </c>
      <c r="B65" s="108"/>
      <c r="C65" s="109" t="s">
        <v>74</v>
      </c>
      <c r="D65" s="109"/>
      <c r="E65" s="109"/>
      <c r="F65" s="120">
        <f>F67</f>
        <v>10</v>
      </c>
      <c r="G65" s="120">
        <f>G67</f>
        <v>50</v>
      </c>
      <c r="H65" s="120">
        <f>H67</f>
        <v>100</v>
      </c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1:18" s="112" customFormat="1" ht="27">
      <c r="A66" s="107" t="s">
        <v>146</v>
      </c>
      <c r="B66" s="108"/>
      <c r="C66" s="109"/>
      <c r="D66" s="109" t="s">
        <v>147</v>
      </c>
      <c r="E66" s="109"/>
      <c r="F66" s="120">
        <f>F67</f>
        <v>10</v>
      </c>
      <c r="G66" s="120">
        <f>G67</f>
        <v>50</v>
      </c>
      <c r="H66" s="120">
        <f>H67</f>
        <v>100</v>
      </c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1:18" s="112" customFormat="1" ht="27">
      <c r="A67" s="107" t="s">
        <v>103</v>
      </c>
      <c r="B67" s="108"/>
      <c r="C67" s="109"/>
      <c r="D67" s="109"/>
      <c r="E67" s="109" t="s">
        <v>104</v>
      </c>
      <c r="F67" s="120">
        <v>10</v>
      </c>
      <c r="G67" s="120">
        <v>50</v>
      </c>
      <c r="H67" s="120">
        <v>100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1:31" s="118" customFormat="1" ht="14.25">
      <c r="A68" s="145" t="s">
        <v>77</v>
      </c>
      <c r="B68" s="113"/>
      <c r="C68" s="114" t="s">
        <v>76</v>
      </c>
      <c r="D68" s="114"/>
      <c r="E68" s="114"/>
      <c r="F68" s="146">
        <f>F69+F72</f>
        <v>32</v>
      </c>
      <c r="G68" s="146">
        <f>G69+G72</f>
        <v>32</v>
      </c>
      <c r="H68" s="146">
        <f>H69+H72</f>
        <v>32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1:31" s="118" customFormat="1" ht="14.25">
      <c r="A69" s="135" t="s">
        <v>79</v>
      </c>
      <c r="B69" s="147"/>
      <c r="C69" s="136" t="s">
        <v>78</v>
      </c>
      <c r="D69" s="148"/>
      <c r="E69" s="148"/>
      <c r="F69" s="149">
        <f aca="true" t="shared" si="9" ref="F69:H70">F70</f>
        <v>22</v>
      </c>
      <c r="G69" s="149">
        <f t="shared" si="9"/>
        <v>22</v>
      </c>
      <c r="H69" s="149">
        <f t="shared" si="9"/>
        <v>22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1:31" s="118" customFormat="1" ht="41.25">
      <c r="A70" s="135" t="s">
        <v>148</v>
      </c>
      <c r="B70" s="147"/>
      <c r="C70" s="148"/>
      <c r="D70" s="136" t="s">
        <v>149</v>
      </c>
      <c r="E70" s="148"/>
      <c r="F70" s="149">
        <f t="shared" si="9"/>
        <v>22</v>
      </c>
      <c r="G70" s="149">
        <f t="shared" si="9"/>
        <v>22</v>
      </c>
      <c r="H70" s="149">
        <f t="shared" si="9"/>
        <v>22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</row>
    <row r="71" spans="1:31" s="118" customFormat="1" ht="14.25">
      <c r="A71" s="135" t="s">
        <v>150</v>
      </c>
      <c r="B71" s="147"/>
      <c r="C71" s="148"/>
      <c r="D71" s="148"/>
      <c r="E71" s="136" t="s">
        <v>151</v>
      </c>
      <c r="F71" s="149">
        <v>22</v>
      </c>
      <c r="G71" s="149">
        <v>22</v>
      </c>
      <c r="H71" s="149">
        <v>22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1:18" s="112" customFormat="1" ht="13.5">
      <c r="A72" s="107" t="s">
        <v>81</v>
      </c>
      <c r="B72" s="108"/>
      <c r="C72" s="109" t="s">
        <v>80</v>
      </c>
      <c r="D72" s="109"/>
      <c r="E72" s="109"/>
      <c r="F72" s="120">
        <f aca="true" t="shared" si="10" ref="F72:H73">F73</f>
        <v>10</v>
      </c>
      <c r="G72" s="120">
        <f t="shared" si="10"/>
        <v>10</v>
      </c>
      <c r="H72" s="120">
        <f t="shared" si="10"/>
        <v>10</v>
      </c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1:18" s="112" customFormat="1" ht="13.5">
      <c r="A73" s="107" t="s">
        <v>150</v>
      </c>
      <c r="B73" s="108"/>
      <c r="C73" s="109"/>
      <c r="D73" s="109" t="s">
        <v>152</v>
      </c>
      <c r="E73" s="109"/>
      <c r="F73" s="120">
        <f t="shared" si="10"/>
        <v>10</v>
      </c>
      <c r="G73" s="120">
        <f t="shared" si="10"/>
        <v>10</v>
      </c>
      <c r="H73" s="120">
        <f t="shared" si="10"/>
        <v>10</v>
      </c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1:18" s="112" customFormat="1" ht="13.5">
      <c r="A74" s="107" t="s">
        <v>150</v>
      </c>
      <c r="B74" s="108"/>
      <c r="C74" s="109"/>
      <c r="D74" s="109"/>
      <c r="E74" s="109" t="s">
        <v>151</v>
      </c>
      <c r="F74" s="120">
        <v>10</v>
      </c>
      <c r="G74" s="120">
        <v>10</v>
      </c>
      <c r="H74" s="120">
        <v>10</v>
      </c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1:18" s="112" customFormat="1" ht="14.25">
      <c r="A75" s="145" t="s">
        <v>153</v>
      </c>
      <c r="B75" s="113"/>
      <c r="C75" s="114" t="s">
        <v>154</v>
      </c>
      <c r="D75" s="114"/>
      <c r="E75" s="114"/>
      <c r="F75" s="146">
        <f>F76+F79</f>
        <v>1300</v>
      </c>
      <c r="G75" s="146">
        <f>G76+G79</f>
        <v>1413</v>
      </c>
      <c r="H75" s="146">
        <f>H76+H79</f>
        <v>1300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1:8" s="112" customFormat="1" ht="42.75">
      <c r="A76" s="137" t="s">
        <v>155</v>
      </c>
      <c r="B76" s="138"/>
      <c r="C76" s="139" t="s">
        <v>84</v>
      </c>
      <c r="D76" s="139"/>
      <c r="E76" s="139"/>
      <c r="F76" s="150">
        <f aca="true" t="shared" si="11" ref="F76:H77">F77</f>
        <v>0</v>
      </c>
      <c r="G76" s="150">
        <f t="shared" si="11"/>
        <v>0</v>
      </c>
      <c r="H76" s="150">
        <f t="shared" si="11"/>
        <v>0</v>
      </c>
    </row>
    <row r="77" spans="1:8" s="112" customFormat="1" ht="54.75">
      <c r="A77" s="102" t="s">
        <v>156</v>
      </c>
      <c r="B77" s="138"/>
      <c r="C77" s="109"/>
      <c r="D77" s="103" t="s">
        <v>157</v>
      </c>
      <c r="E77" s="103"/>
      <c r="F77" s="125">
        <f t="shared" si="11"/>
        <v>0</v>
      </c>
      <c r="G77" s="125">
        <f t="shared" si="11"/>
        <v>0</v>
      </c>
      <c r="H77" s="125">
        <f t="shared" si="11"/>
        <v>0</v>
      </c>
    </row>
    <row r="78" spans="1:8" s="112" customFormat="1" ht="14.25">
      <c r="A78" s="107" t="s">
        <v>85</v>
      </c>
      <c r="B78" s="138"/>
      <c r="C78" s="109"/>
      <c r="D78" s="109"/>
      <c r="E78" s="109" t="s">
        <v>158</v>
      </c>
      <c r="F78" s="120"/>
      <c r="G78" s="120"/>
      <c r="H78" s="120"/>
    </row>
    <row r="79" spans="1:18" s="117" customFormat="1" ht="14.25">
      <c r="A79" s="137" t="s">
        <v>83</v>
      </c>
      <c r="B79" s="138"/>
      <c r="C79" s="139" t="s">
        <v>82</v>
      </c>
      <c r="D79" s="139"/>
      <c r="E79" s="139"/>
      <c r="F79" s="150">
        <f aca="true" t="shared" si="12" ref="F79:H80">F80</f>
        <v>1300</v>
      </c>
      <c r="G79" s="150">
        <f t="shared" si="12"/>
        <v>1413</v>
      </c>
      <c r="H79" s="150">
        <f t="shared" si="12"/>
        <v>1300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1:18" s="112" customFormat="1" ht="110.25">
      <c r="A80" s="107" t="s">
        <v>159</v>
      </c>
      <c r="B80" s="108"/>
      <c r="C80" s="109"/>
      <c r="D80" s="109" t="s">
        <v>160</v>
      </c>
      <c r="E80" s="109"/>
      <c r="F80" s="120">
        <f t="shared" si="12"/>
        <v>1300</v>
      </c>
      <c r="G80" s="120">
        <f t="shared" si="12"/>
        <v>1413</v>
      </c>
      <c r="H80" s="120">
        <f t="shared" si="12"/>
        <v>1300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1:18" s="112" customFormat="1" ht="13.5">
      <c r="A81" s="107" t="s">
        <v>83</v>
      </c>
      <c r="B81" s="108"/>
      <c r="C81" s="109"/>
      <c r="D81" s="109"/>
      <c r="E81" s="109" t="s">
        <v>161</v>
      </c>
      <c r="F81" s="120">
        <v>1300</v>
      </c>
      <c r="G81" s="120">
        <v>1413</v>
      </c>
      <c r="H81" s="120">
        <v>1300</v>
      </c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spans="1:18" s="100" customFormat="1" ht="13.5">
      <c r="A82" s="151" t="s">
        <v>19</v>
      </c>
      <c r="B82" s="152"/>
      <c r="C82" s="152"/>
      <c r="D82" s="152"/>
      <c r="E82" s="152"/>
      <c r="F82" s="153">
        <f>F8</f>
        <v>26798.2707</v>
      </c>
      <c r="G82" s="154">
        <f>G8</f>
        <v>27131</v>
      </c>
      <c r="H82" s="155">
        <f>H8</f>
        <v>29108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1:18" s="162" customFormat="1" ht="41.25">
      <c r="A83" s="156" t="s">
        <v>87</v>
      </c>
      <c r="B83" s="157"/>
      <c r="C83" s="158"/>
      <c r="D83" s="158"/>
      <c r="E83" s="158"/>
      <c r="F83" s="159">
        <v>400.80263</v>
      </c>
      <c r="G83" s="160">
        <v>600</v>
      </c>
      <c r="H83" s="160">
        <v>600</v>
      </c>
      <c r="I83" s="161"/>
      <c r="J83" s="161"/>
      <c r="K83" s="161"/>
      <c r="L83" s="161"/>
      <c r="M83" s="161"/>
      <c r="N83" s="161"/>
      <c r="O83" s="161"/>
      <c r="P83" s="161"/>
      <c r="Q83" s="161"/>
      <c r="R83" s="161"/>
    </row>
    <row r="84" spans="1:18" s="162" customFormat="1" ht="31.5" customHeight="1">
      <c r="A84" s="163" t="s">
        <v>88</v>
      </c>
      <c r="B84" s="164"/>
      <c r="C84" s="165"/>
      <c r="D84" s="158"/>
      <c r="E84" s="158"/>
      <c r="F84" s="160"/>
      <c r="G84" s="160">
        <f>F82*2.5/100</f>
        <v>669.9567675</v>
      </c>
      <c r="H84" s="160">
        <f>G82*5/100</f>
        <v>1356.55</v>
      </c>
      <c r="I84" s="161"/>
      <c r="J84" s="161"/>
      <c r="K84" s="161"/>
      <c r="L84" s="161"/>
      <c r="M84" s="161"/>
      <c r="N84" s="161"/>
      <c r="O84" s="161"/>
      <c r="P84" s="161"/>
      <c r="Q84" s="161"/>
      <c r="R84" s="161"/>
    </row>
    <row r="85" spans="1:18" s="172" customFormat="1" ht="15">
      <c r="A85" s="166" t="s">
        <v>89</v>
      </c>
      <c r="B85" s="167"/>
      <c r="C85" s="168"/>
      <c r="D85" s="168"/>
      <c r="E85" s="168"/>
      <c r="F85" s="169">
        <f>F82+F83</f>
        <v>27199.07333</v>
      </c>
      <c r="G85" s="170">
        <f>G82+G83</f>
        <v>27731</v>
      </c>
      <c r="H85" s="170">
        <f>H82+H83</f>
        <v>29708</v>
      </c>
      <c r="I85" s="171"/>
      <c r="J85" s="171"/>
      <c r="K85" s="171"/>
      <c r="L85" s="171"/>
      <c r="M85" s="171"/>
      <c r="N85" s="171"/>
      <c r="O85" s="171"/>
      <c r="P85" s="171"/>
      <c r="Q85" s="171"/>
      <c r="R85" s="171"/>
    </row>
    <row r="86" spans="1:6" ht="15">
      <c r="A86" s="77"/>
      <c r="B86" s="173"/>
      <c r="C86" s="173"/>
      <c r="D86" s="173"/>
      <c r="E86" s="173"/>
      <c r="F86" s="174"/>
    </row>
    <row r="87" spans="1:6" ht="15">
      <c r="A87" s="77"/>
      <c r="B87" s="173"/>
      <c r="C87" s="173"/>
      <c r="D87" s="173"/>
      <c r="E87" s="173"/>
      <c r="F87" s="174"/>
    </row>
    <row r="88" spans="1:6" ht="15">
      <c r="A88" s="77"/>
      <c r="B88" s="173"/>
      <c r="C88" s="173"/>
      <c r="D88" s="173"/>
      <c r="E88" s="173"/>
      <c r="F88" s="174"/>
    </row>
    <row r="89" spans="1:6" ht="15">
      <c r="A89" s="77"/>
      <c r="B89" s="173"/>
      <c r="C89" s="173"/>
      <c r="D89" s="173"/>
      <c r="E89" s="173"/>
      <c r="F89" s="174"/>
    </row>
    <row r="90" spans="1:6" ht="15">
      <c r="A90" s="77"/>
      <c r="B90" s="173"/>
      <c r="C90" s="173"/>
      <c r="D90" s="173"/>
      <c r="E90" s="173"/>
      <c r="F90" s="174"/>
    </row>
    <row r="91" spans="1:6" ht="15">
      <c r="A91" s="77"/>
      <c r="B91" s="173"/>
      <c r="C91" s="173"/>
      <c r="D91" s="173"/>
      <c r="E91" s="173"/>
      <c r="F91" s="174"/>
    </row>
    <row r="92" spans="1:6" ht="15">
      <c r="A92" s="77"/>
      <c r="B92" s="173"/>
      <c r="C92" s="173"/>
      <c r="D92" s="173"/>
      <c r="E92" s="173"/>
      <c r="F92" s="174"/>
    </row>
    <row r="93" spans="1:6" ht="15">
      <c r="A93" s="77"/>
      <c r="B93" s="173"/>
      <c r="C93" s="173"/>
      <c r="D93" s="173"/>
      <c r="E93" s="173"/>
      <c r="F93" s="174"/>
    </row>
    <row r="94" spans="1:6" ht="15">
      <c r="A94" s="77"/>
      <c r="B94" s="173"/>
      <c r="C94" s="173"/>
      <c r="D94" s="173"/>
      <c r="E94" s="173"/>
      <c r="F94" s="174"/>
    </row>
    <row r="95" spans="1:6" ht="15">
      <c r="A95" s="77"/>
      <c r="B95" s="173"/>
      <c r="C95" s="173"/>
      <c r="D95" s="173"/>
      <c r="E95" s="173"/>
      <c r="F95" s="174"/>
    </row>
    <row r="96" spans="1:6" ht="15">
      <c r="A96" s="77"/>
      <c r="B96" s="173"/>
      <c r="C96" s="173"/>
      <c r="D96" s="173"/>
      <c r="E96" s="173"/>
      <c r="F96" s="174"/>
    </row>
    <row r="97" spans="1:6" ht="15">
      <c r="A97" s="77"/>
      <c r="B97" s="173"/>
      <c r="C97" s="173"/>
      <c r="D97" s="173"/>
      <c r="E97" s="173"/>
      <c r="F97" s="174"/>
    </row>
    <row r="98" spans="1:6" ht="15">
      <c r="A98" s="77"/>
      <c r="B98" s="173"/>
      <c r="C98" s="173"/>
      <c r="D98" s="173"/>
      <c r="E98" s="173"/>
      <c r="F98" s="174"/>
    </row>
    <row r="99" spans="1:6" ht="15">
      <c r="A99" s="77"/>
      <c r="B99" s="173"/>
      <c r="C99" s="173"/>
      <c r="D99" s="173"/>
      <c r="E99" s="173"/>
      <c r="F99" s="174"/>
    </row>
    <row r="100" spans="1:6" ht="15">
      <c r="A100" s="77"/>
      <c r="B100" s="173"/>
      <c r="C100" s="173"/>
      <c r="D100" s="173"/>
      <c r="E100" s="173"/>
      <c r="F100" s="174"/>
    </row>
    <row r="101" spans="1:6" ht="15">
      <c r="A101" s="77"/>
      <c r="B101" s="173"/>
      <c r="C101" s="173"/>
      <c r="D101" s="173"/>
      <c r="E101" s="173"/>
      <c r="F101" s="174"/>
    </row>
    <row r="102" spans="1:6" ht="15">
      <c r="A102" s="77"/>
      <c r="B102" s="173"/>
      <c r="C102" s="173"/>
      <c r="D102" s="173"/>
      <c r="E102" s="173"/>
      <c r="F102" s="174"/>
    </row>
    <row r="103" spans="1:6" ht="15">
      <c r="A103" s="77"/>
      <c r="B103" s="173"/>
      <c r="C103" s="173"/>
      <c r="D103" s="173"/>
      <c r="E103" s="173"/>
      <c r="F103" s="174"/>
    </row>
    <row r="104" spans="1:6" ht="15">
      <c r="A104" s="77"/>
      <c r="B104" s="173"/>
      <c r="C104" s="173"/>
      <c r="D104" s="173"/>
      <c r="E104" s="173"/>
      <c r="F104" s="174"/>
    </row>
    <row r="105" spans="1:6" ht="15">
      <c r="A105" s="77"/>
      <c r="B105" s="173"/>
      <c r="C105" s="173"/>
      <c r="D105" s="173"/>
      <c r="E105" s="173"/>
      <c r="F105" s="174"/>
    </row>
    <row r="106" spans="1:6" ht="15">
      <c r="A106" s="77"/>
      <c r="B106" s="173"/>
      <c r="C106" s="173"/>
      <c r="D106" s="173"/>
      <c r="E106" s="173"/>
      <c r="F106" s="174"/>
    </row>
    <row r="107" spans="1:6" ht="15">
      <c r="A107" s="77"/>
      <c r="B107" s="173"/>
      <c r="C107" s="173"/>
      <c r="D107" s="173"/>
      <c r="E107" s="173"/>
      <c r="F107" s="174"/>
    </row>
    <row r="108" spans="1:6" ht="15">
      <c r="A108" s="77"/>
      <c r="B108" s="173"/>
      <c r="C108" s="173"/>
      <c r="D108" s="173"/>
      <c r="E108" s="173"/>
      <c r="F108" s="174"/>
    </row>
    <row r="109" spans="1:6" ht="15">
      <c r="A109" s="77"/>
      <c r="B109" s="173"/>
      <c r="C109" s="173"/>
      <c r="D109" s="173"/>
      <c r="E109" s="173"/>
      <c r="F109" s="174"/>
    </row>
    <row r="110" spans="1:6" ht="15">
      <c r="A110" s="77"/>
      <c r="B110" s="173"/>
      <c r="C110" s="173"/>
      <c r="D110" s="173"/>
      <c r="E110" s="173"/>
      <c r="F110" s="174"/>
    </row>
    <row r="111" spans="1:6" ht="15">
      <c r="A111" s="77"/>
      <c r="B111" s="173"/>
      <c r="C111" s="173"/>
      <c r="D111" s="173"/>
      <c r="E111" s="173"/>
      <c r="F111" s="174"/>
    </row>
    <row r="112" spans="1:6" ht="15">
      <c r="A112" s="77"/>
      <c r="B112" s="173"/>
      <c r="C112" s="173"/>
      <c r="D112" s="173"/>
      <c r="E112" s="173"/>
      <c r="F112" s="174"/>
    </row>
    <row r="113" spans="1:6" ht="15">
      <c r="A113" s="77"/>
      <c r="B113" s="173"/>
      <c r="C113" s="173"/>
      <c r="D113" s="173"/>
      <c r="E113" s="173"/>
      <c r="F113" s="174"/>
    </row>
    <row r="114" spans="1:6" ht="15">
      <c r="A114" s="77"/>
      <c r="B114" s="173"/>
      <c r="C114" s="173"/>
      <c r="D114" s="173"/>
      <c r="E114" s="173"/>
      <c r="F114" s="174"/>
    </row>
    <row r="115" spans="1:6" ht="15">
      <c r="A115" s="77"/>
      <c r="B115" s="173"/>
      <c r="C115" s="173"/>
      <c r="D115" s="173"/>
      <c r="E115" s="173"/>
      <c r="F115" s="174"/>
    </row>
    <row r="116" spans="1:6" ht="15">
      <c r="A116" s="77"/>
      <c r="B116" s="173"/>
      <c r="C116" s="173"/>
      <c r="D116" s="173"/>
      <c r="E116" s="173"/>
      <c r="F116" s="174"/>
    </row>
    <row r="117" spans="1:6" ht="15">
      <c r="A117" s="77"/>
      <c r="B117" s="173"/>
      <c r="C117" s="173"/>
      <c r="D117" s="173"/>
      <c r="E117" s="173"/>
      <c r="F117" s="174"/>
    </row>
    <row r="118" spans="1:6" ht="15">
      <c r="A118" s="77"/>
      <c r="B118" s="173"/>
      <c r="C118" s="173"/>
      <c r="D118" s="173"/>
      <c r="E118" s="173"/>
      <c r="F118" s="174"/>
    </row>
    <row r="119" spans="1:6" ht="15">
      <c r="A119" s="77"/>
      <c r="B119" s="173"/>
      <c r="C119" s="173"/>
      <c r="D119" s="173"/>
      <c r="E119" s="173"/>
      <c r="F119" s="174"/>
    </row>
    <row r="120" spans="1:6" ht="15">
      <c r="A120" s="77"/>
      <c r="B120" s="173"/>
      <c r="C120" s="173"/>
      <c r="D120" s="173"/>
      <c r="E120" s="173"/>
      <c r="F120" s="174"/>
    </row>
    <row r="121" spans="1:6" ht="15">
      <c r="A121" s="77"/>
      <c r="B121" s="173"/>
      <c r="C121" s="173"/>
      <c r="D121" s="173"/>
      <c r="E121" s="173"/>
      <c r="F121" s="174"/>
    </row>
    <row r="122" spans="1:6" ht="15">
      <c r="A122" s="77"/>
      <c r="B122" s="173"/>
      <c r="C122" s="173"/>
      <c r="D122" s="173"/>
      <c r="E122" s="173"/>
      <c r="F122" s="174"/>
    </row>
    <row r="123" spans="1:6" ht="15">
      <c r="A123" s="77"/>
      <c r="B123" s="173"/>
      <c r="C123" s="173"/>
      <c r="D123" s="173"/>
      <c r="E123" s="173"/>
      <c r="F123" s="174"/>
    </row>
    <row r="124" spans="1:6" ht="15">
      <c r="A124" s="77"/>
      <c r="B124" s="173"/>
      <c r="C124" s="173"/>
      <c r="D124" s="173"/>
      <c r="E124" s="173"/>
      <c r="F124" s="174"/>
    </row>
    <row r="125" spans="1:6" ht="15">
      <c r="A125" s="77"/>
      <c r="B125" s="173"/>
      <c r="C125" s="173"/>
      <c r="D125" s="173"/>
      <c r="E125" s="173"/>
      <c r="F125" s="174"/>
    </row>
    <row r="126" spans="1:6" ht="15">
      <c r="A126" s="77"/>
      <c r="B126" s="173"/>
      <c r="C126" s="173"/>
      <c r="D126" s="173"/>
      <c r="E126" s="173"/>
      <c r="F126" s="174"/>
    </row>
    <row r="127" spans="1:6" ht="15">
      <c r="A127" s="77"/>
      <c r="B127" s="173"/>
      <c r="C127" s="173"/>
      <c r="D127" s="173"/>
      <c r="E127" s="173"/>
      <c r="F127" s="174"/>
    </row>
    <row r="128" spans="1:6" ht="15">
      <c r="A128" s="77"/>
      <c r="B128" s="173"/>
      <c r="C128" s="173"/>
      <c r="D128" s="173"/>
      <c r="E128" s="173"/>
      <c r="F128" s="174"/>
    </row>
    <row r="129" spans="1:6" ht="15">
      <c r="A129" s="77"/>
      <c r="B129" s="173"/>
      <c r="C129" s="173"/>
      <c r="D129" s="173"/>
      <c r="E129" s="173"/>
      <c r="F129" s="174"/>
    </row>
    <row r="130" spans="1:6" ht="15">
      <c r="A130" s="77"/>
      <c r="B130" s="173"/>
      <c r="C130" s="173"/>
      <c r="D130" s="173"/>
      <c r="E130" s="173"/>
      <c r="F130" s="174"/>
    </row>
    <row r="131" spans="1:6" ht="15">
      <c r="A131" s="77"/>
      <c r="B131" s="173"/>
      <c r="C131" s="173"/>
      <c r="D131" s="173"/>
      <c r="E131" s="173"/>
      <c r="F131" s="174"/>
    </row>
    <row r="132" spans="1:6" ht="15">
      <c r="A132" s="77"/>
      <c r="B132" s="173"/>
      <c r="C132" s="173"/>
      <c r="D132" s="173"/>
      <c r="E132" s="173"/>
      <c r="F132" s="174"/>
    </row>
    <row r="133" spans="1:6" ht="15">
      <c r="A133" s="77"/>
      <c r="B133" s="173"/>
      <c r="C133" s="173"/>
      <c r="D133" s="173"/>
      <c r="E133" s="173"/>
      <c r="F133" s="174"/>
    </row>
    <row r="134" spans="1:6" ht="15">
      <c r="A134" s="77"/>
      <c r="B134" s="173"/>
      <c r="C134" s="173"/>
      <c r="D134" s="173"/>
      <c r="E134" s="173"/>
      <c r="F134" s="174"/>
    </row>
    <row r="135" spans="1:6" ht="15">
      <c r="A135" s="77"/>
      <c r="B135" s="173"/>
      <c r="C135" s="173"/>
      <c r="D135" s="173"/>
      <c r="E135" s="173"/>
      <c r="F135" s="174"/>
    </row>
    <row r="136" spans="1:6" ht="15">
      <c r="A136" s="77"/>
      <c r="B136" s="173"/>
      <c r="C136" s="173"/>
      <c r="D136" s="173"/>
      <c r="E136" s="173"/>
      <c r="F136" s="174"/>
    </row>
    <row r="137" spans="1:6" ht="15">
      <c r="A137" s="77"/>
      <c r="B137" s="173"/>
      <c r="C137" s="173"/>
      <c r="D137" s="173"/>
      <c r="E137" s="173"/>
      <c r="F137" s="174"/>
    </row>
    <row r="138" spans="1:6" ht="15">
      <c r="A138" s="77"/>
      <c r="B138" s="173"/>
      <c r="C138" s="173"/>
      <c r="D138" s="173"/>
      <c r="E138" s="173"/>
      <c r="F138" s="174"/>
    </row>
    <row r="139" spans="1:6" ht="15">
      <c r="A139" s="77"/>
      <c r="B139" s="173"/>
      <c r="C139" s="173"/>
      <c r="D139" s="173"/>
      <c r="E139" s="173"/>
      <c r="F139" s="174"/>
    </row>
    <row r="140" spans="1:6" ht="15">
      <c r="A140" s="77"/>
      <c r="B140" s="173"/>
      <c r="C140" s="173"/>
      <c r="D140" s="173"/>
      <c r="E140" s="173"/>
      <c r="F140" s="174"/>
    </row>
    <row r="141" spans="1:6" ht="15">
      <c r="A141" s="77"/>
      <c r="B141" s="173"/>
      <c r="C141" s="173"/>
      <c r="D141" s="173"/>
      <c r="E141" s="173"/>
      <c r="F141" s="174"/>
    </row>
    <row r="142" spans="1:6" ht="15">
      <c r="A142" s="77"/>
      <c r="B142" s="173"/>
      <c r="C142" s="173"/>
      <c r="D142" s="173"/>
      <c r="E142" s="173"/>
      <c r="F142" s="174"/>
    </row>
    <row r="143" spans="1:6" ht="15">
      <c r="A143" s="77"/>
      <c r="B143" s="173"/>
      <c r="C143" s="173"/>
      <c r="D143" s="173"/>
      <c r="E143" s="173"/>
      <c r="F143" s="174"/>
    </row>
    <row r="144" spans="1:6" ht="15">
      <c r="A144" s="77"/>
      <c r="B144" s="173"/>
      <c r="C144" s="173"/>
      <c r="D144" s="173"/>
      <c r="E144" s="173"/>
      <c r="F144" s="174"/>
    </row>
    <row r="145" spans="1:6" ht="15">
      <c r="A145" s="77"/>
      <c r="B145" s="173"/>
      <c r="C145" s="173"/>
      <c r="D145" s="173"/>
      <c r="E145" s="173"/>
      <c r="F145" s="174"/>
    </row>
    <row r="146" spans="1:6" ht="15">
      <c r="A146" s="77"/>
      <c r="B146" s="173"/>
      <c r="C146" s="173"/>
      <c r="D146" s="173"/>
      <c r="E146" s="173"/>
      <c r="F146" s="174"/>
    </row>
    <row r="147" spans="1:6" ht="15">
      <c r="A147" s="77"/>
      <c r="B147" s="173"/>
      <c r="C147" s="173"/>
      <c r="D147" s="173"/>
      <c r="E147" s="173"/>
      <c r="F147" s="174"/>
    </row>
    <row r="148" spans="1:6" ht="15">
      <c r="A148" s="77"/>
      <c r="B148" s="173"/>
      <c r="C148" s="173"/>
      <c r="D148" s="173"/>
      <c r="E148" s="173"/>
      <c r="F148" s="174"/>
    </row>
    <row r="149" spans="1:6" ht="15">
      <c r="A149" s="77"/>
      <c r="B149" s="173"/>
      <c r="C149" s="173"/>
      <c r="D149" s="173"/>
      <c r="E149" s="173"/>
      <c r="F149" s="174"/>
    </row>
    <row r="150" spans="1:6" ht="15">
      <c r="A150" s="77"/>
      <c r="B150" s="173"/>
      <c r="C150" s="173"/>
      <c r="D150" s="173"/>
      <c r="E150" s="173"/>
      <c r="F150" s="174"/>
    </row>
    <row r="151" spans="1:6" ht="15">
      <c r="A151" s="77"/>
      <c r="B151" s="173"/>
      <c r="C151" s="173"/>
      <c r="D151" s="173"/>
      <c r="E151" s="173"/>
      <c r="F151" s="174"/>
    </row>
    <row r="152" spans="1:6" ht="15">
      <c r="A152" s="77"/>
      <c r="B152" s="173"/>
      <c r="C152" s="173"/>
      <c r="D152" s="173"/>
      <c r="E152" s="173"/>
      <c r="F152" s="174"/>
    </row>
    <row r="153" spans="1:6" ht="15">
      <c r="A153" s="77"/>
      <c r="B153" s="173"/>
      <c r="C153" s="173"/>
      <c r="D153" s="173"/>
      <c r="E153" s="173"/>
      <c r="F153" s="174"/>
    </row>
    <row r="154" spans="1:6" ht="15">
      <c r="A154" s="77"/>
      <c r="B154" s="173"/>
      <c r="C154" s="173"/>
      <c r="D154" s="173"/>
      <c r="E154" s="173"/>
      <c r="F154" s="174"/>
    </row>
    <row r="155" spans="1:6" ht="15">
      <c r="A155" s="77"/>
      <c r="B155" s="173"/>
      <c r="C155" s="173"/>
      <c r="D155" s="173"/>
      <c r="E155" s="173"/>
      <c r="F155" s="174"/>
    </row>
    <row r="156" spans="1:6" ht="15">
      <c r="A156" s="77"/>
      <c r="B156" s="173"/>
      <c r="C156" s="173"/>
      <c r="D156" s="173"/>
      <c r="E156" s="173"/>
      <c r="F156" s="174"/>
    </row>
    <row r="157" spans="1:6" ht="15">
      <c r="A157" s="77"/>
      <c r="B157" s="173"/>
      <c r="C157" s="173"/>
      <c r="D157" s="173"/>
      <c r="E157" s="173"/>
      <c r="F157" s="174"/>
    </row>
    <row r="158" spans="1:6" ht="15">
      <c r="A158" s="77"/>
      <c r="B158" s="173"/>
      <c r="C158" s="173"/>
      <c r="D158" s="173"/>
      <c r="E158" s="173"/>
      <c r="F158" s="174"/>
    </row>
    <row r="159" spans="1:6" ht="15">
      <c r="A159" s="77"/>
      <c r="B159" s="173"/>
      <c r="C159" s="173"/>
      <c r="D159" s="173"/>
      <c r="E159" s="173"/>
      <c r="F159" s="174"/>
    </row>
    <row r="160" spans="1:6" ht="15">
      <c r="A160" s="77"/>
      <c r="B160" s="173"/>
      <c r="C160" s="173"/>
      <c r="D160" s="173"/>
      <c r="E160" s="173"/>
      <c r="F160" s="174"/>
    </row>
    <row r="161" spans="1:6" ht="15">
      <c r="A161" s="77"/>
      <c r="B161" s="173"/>
      <c r="C161" s="173"/>
      <c r="D161" s="173"/>
      <c r="E161" s="173"/>
      <c r="F161" s="174"/>
    </row>
    <row r="162" spans="1:6" ht="15">
      <c r="A162" s="77"/>
      <c r="B162" s="173"/>
      <c r="C162" s="173"/>
      <c r="D162" s="173"/>
      <c r="E162" s="173"/>
      <c r="F162" s="174"/>
    </row>
    <row r="163" spans="1:6" ht="15">
      <c r="A163" s="77"/>
      <c r="B163" s="173"/>
      <c r="C163" s="173"/>
      <c r="D163" s="173"/>
      <c r="E163" s="173"/>
      <c r="F163" s="174"/>
    </row>
    <row r="164" spans="1:6" ht="15">
      <c r="A164" s="77"/>
      <c r="B164" s="173"/>
      <c r="C164" s="173"/>
      <c r="D164" s="173"/>
      <c r="E164" s="173"/>
      <c r="F164" s="174"/>
    </row>
    <row r="165" spans="1:6" ht="15">
      <c r="A165" s="77"/>
      <c r="B165" s="173"/>
      <c r="C165" s="173"/>
      <c r="D165" s="173"/>
      <c r="E165" s="173"/>
      <c r="F165" s="174"/>
    </row>
    <row r="166" spans="1:6" ht="15">
      <c r="A166" s="77"/>
      <c r="B166" s="173"/>
      <c r="C166" s="173"/>
      <c r="D166" s="173"/>
      <c r="E166" s="173"/>
      <c r="F166" s="174"/>
    </row>
    <row r="167" spans="1:6" ht="15">
      <c r="A167" s="77"/>
      <c r="B167" s="173"/>
      <c r="C167" s="173"/>
      <c r="D167" s="173"/>
      <c r="E167" s="173"/>
      <c r="F167" s="174"/>
    </row>
    <row r="168" spans="1:6" ht="15">
      <c r="A168" s="77"/>
      <c r="B168" s="173"/>
      <c r="C168" s="173"/>
      <c r="D168" s="173"/>
      <c r="E168" s="173"/>
      <c r="F168" s="174"/>
    </row>
    <row r="169" spans="1:6" ht="15">
      <c r="A169" s="77"/>
      <c r="B169" s="173"/>
      <c r="C169" s="173"/>
      <c r="D169" s="173"/>
      <c r="E169" s="173"/>
      <c r="F169" s="174"/>
    </row>
    <row r="170" spans="1:6" ht="15">
      <c r="A170" s="77"/>
      <c r="B170" s="173"/>
      <c r="C170" s="173"/>
      <c r="D170" s="173"/>
      <c r="E170" s="173"/>
      <c r="F170" s="174"/>
    </row>
    <row r="171" spans="1:6" ht="15">
      <c r="A171" s="77"/>
      <c r="B171" s="173"/>
      <c r="C171" s="173"/>
      <c r="D171" s="173"/>
      <c r="E171" s="173"/>
      <c r="F171" s="174"/>
    </row>
    <row r="172" spans="1:6" ht="15">
      <c r="A172" s="77"/>
      <c r="B172" s="173"/>
      <c r="C172" s="173"/>
      <c r="D172" s="173"/>
      <c r="E172" s="173"/>
      <c r="F172" s="174"/>
    </row>
    <row r="173" spans="1:6" ht="15">
      <c r="A173" s="77"/>
      <c r="B173" s="173"/>
      <c r="C173" s="173"/>
      <c r="D173" s="173"/>
      <c r="E173" s="173"/>
      <c r="F173" s="174"/>
    </row>
    <row r="174" spans="1:6" ht="15">
      <c r="A174" s="77"/>
      <c r="B174" s="173"/>
      <c r="C174" s="173"/>
      <c r="D174" s="173"/>
      <c r="E174" s="173"/>
      <c r="F174" s="174"/>
    </row>
    <row r="175" spans="1:6" ht="15">
      <c r="A175" s="77"/>
      <c r="B175" s="173"/>
      <c r="C175" s="173"/>
      <c r="D175" s="173"/>
      <c r="E175" s="173"/>
      <c r="F175" s="174"/>
    </row>
    <row r="176" spans="1:6" ht="15">
      <c r="A176" s="77"/>
      <c r="B176" s="173"/>
      <c r="C176" s="173"/>
      <c r="D176" s="173"/>
      <c r="E176" s="173"/>
      <c r="F176" s="174"/>
    </row>
    <row r="177" spans="1:6" ht="15">
      <c r="A177" s="77"/>
      <c r="B177" s="173"/>
      <c r="C177" s="173"/>
      <c r="D177" s="173"/>
      <c r="E177" s="173"/>
      <c r="F177" s="174"/>
    </row>
    <row r="178" spans="1:6" ht="15">
      <c r="A178" s="77"/>
      <c r="B178" s="173"/>
      <c r="C178" s="173"/>
      <c r="D178" s="173"/>
      <c r="E178" s="173"/>
      <c r="F178" s="174"/>
    </row>
    <row r="179" spans="1:6" ht="15">
      <c r="A179" s="77"/>
      <c r="B179" s="173"/>
      <c r="C179" s="173"/>
      <c r="D179" s="173"/>
      <c r="E179" s="173"/>
      <c r="F179" s="174"/>
    </row>
    <row r="180" spans="1:6" ht="15">
      <c r="A180" s="77"/>
      <c r="B180" s="173"/>
      <c r="C180" s="173"/>
      <c r="D180" s="173"/>
      <c r="E180" s="173"/>
      <c r="F180" s="174"/>
    </row>
    <row r="181" spans="1:6" ht="15">
      <c r="A181" s="77"/>
      <c r="B181" s="173"/>
      <c r="C181" s="173"/>
      <c r="D181" s="173"/>
      <c r="E181" s="173"/>
      <c r="F181" s="174"/>
    </row>
    <row r="182" spans="1:6" ht="15">
      <c r="A182" s="77"/>
      <c r="B182" s="173"/>
      <c r="C182" s="173"/>
      <c r="D182" s="173"/>
      <c r="E182" s="173"/>
      <c r="F182" s="174"/>
    </row>
    <row r="183" spans="1:6" ht="15">
      <c r="A183" s="77"/>
      <c r="B183" s="173"/>
      <c r="C183" s="173"/>
      <c r="D183" s="173"/>
      <c r="E183" s="173"/>
      <c r="F183" s="174"/>
    </row>
    <row r="184" spans="1:6" ht="15">
      <c r="A184" s="77"/>
      <c r="B184" s="173"/>
      <c r="C184" s="173"/>
      <c r="D184" s="173"/>
      <c r="E184" s="173"/>
      <c r="F184" s="174"/>
    </row>
    <row r="185" spans="1:6" ht="15">
      <c r="A185" s="77"/>
      <c r="B185" s="173"/>
      <c r="C185" s="173"/>
      <c r="D185" s="173"/>
      <c r="E185" s="173"/>
      <c r="F185" s="174"/>
    </row>
    <row r="186" spans="1:6" ht="15">
      <c r="A186" s="77"/>
      <c r="B186" s="173"/>
      <c r="C186" s="173"/>
      <c r="D186" s="173"/>
      <c r="E186" s="173"/>
      <c r="F186" s="174"/>
    </row>
    <row r="187" spans="1:6" ht="15">
      <c r="A187" s="77"/>
      <c r="B187" s="173"/>
      <c r="C187" s="173"/>
      <c r="D187" s="173"/>
      <c r="E187" s="173"/>
      <c r="F187" s="174"/>
    </row>
    <row r="188" spans="1:6" ht="15">
      <c r="A188" s="77"/>
      <c r="B188" s="173"/>
      <c r="C188" s="173"/>
      <c r="D188" s="173"/>
      <c r="E188" s="173"/>
      <c r="F188" s="174"/>
    </row>
    <row r="189" spans="1:6" ht="15">
      <c r="A189" s="77"/>
      <c r="B189" s="173"/>
      <c r="C189" s="173"/>
      <c r="D189" s="173"/>
      <c r="E189" s="173"/>
      <c r="F189" s="174"/>
    </row>
    <row r="190" spans="1:6" ht="15">
      <c r="A190" s="77"/>
      <c r="B190" s="173"/>
      <c r="C190" s="173"/>
      <c r="D190" s="173"/>
      <c r="E190" s="173"/>
      <c r="F190" s="174"/>
    </row>
    <row r="191" spans="1:6" ht="15">
      <c r="A191" s="77"/>
      <c r="B191" s="173"/>
      <c r="C191" s="173"/>
      <c r="D191" s="173"/>
      <c r="E191" s="173"/>
      <c r="F191" s="174"/>
    </row>
    <row r="192" spans="1:6" ht="15">
      <c r="A192" s="77"/>
      <c r="B192" s="173"/>
      <c r="C192" s="173"/>
      <c r="D192" s="173"/>
      <c r="E192" s="173"/>
      <c r="F192" s="174"/>
    </row>
    <row r="193" spans="1:6" ht="15">
      <c r="A193" s="77"/>
      <c r="B193" s="173"/>
      <c r="C193" s="173"/>
      <c r="D193" s="173"/>
      <c r="E193" s="173"/>
      <c r="F193" s="174"/>
    </row>
    <row r="194" spans="1:6" ht="15">
      <c r="A194" s="77"/>
      <c r="B194" s="173"/>
      <c r="C194" s="173"/>
      <c r="D194" s="173"/>
      <c r="E194" s="173"/>
      <c r="F194" s="174"/>
    </row>
    <row r="195" spans="1:6" ht="15">
      <c r="A195" s="77"/>
      <c r="B195" s="173"/>
      <c r="C195" s="173"/>
      <c r="D195" s="173"/>
      <c r="E195" s="173"/>
      <c r="F195" s="174"/>
    </row>
    <row r="196" spans="1:6" ht="15">
      <c r="A196" s="77"/>
      <c r="B196" s="173"/>
      <c r="C196" s="173"/>
      <c r="D196" s="173"/>
      <c r="E196" s="173"/>
      <c r="F196" s="174"/>
    </row>
    <row r="197" spans="1:6" ht="15">
      <c r="A197" s="77"/>
      <c r="B197" s="173"/>
      <c r="C197" s="173"/>
      <c r="D197" s="173"/>
      <c r="E197" s="173"/>
      <c r="F197" s="174"/>
    </row>
    <row r="198" spans="1:6" ht="15">
      <c r="A198" s="77"/>
      <c r="B198" s="173"/>
      <c r="C198" s="173"/>
      <c r="D198" s="173"/>
      <c r="E198" s="173"/>
      <c r="F198" s="174"/>
    </row>
    <row r="199" spans="1:6" ht="15">
      <c r="A199" s="77"/>
      <c r="B199" s="173"/>
      <c r="C199" s="173"/>
      <c r="D199" s="173"/>
      <c r="E199" s="173"/>
      <c r="F199" s="174"/>
    </row>
    <row r="200" spans="1:6" ht="15">
      <c r="A200" s="77"/>
      <c r="B200" s="173"/>
      <c r="C200" s="173"/>
      <c r="D200" s="173"/>
      <c r="E200" s="173"/>
      <c r="F200" s="174"/>
    </row>
    <row r="201" spans="1:6" ht="15">
      <c r="A201" s="77"/>
      <c r="B201" s="173"/>
      <c r="C201" s="173"/>
      <c r="D201" s="173"/>
      <c r="E201" s="173"/>
      <c r="F201" s="174"/>
    </row>
    <row r="202" spans="1:6" ht="15">
      <c r="A202" s="77"/>
      <c r="B202" s="173"/>
      <c r="C202" s="173"/>
      <c r="D202" s="173"/>
      <c r="E202" s="173"/>
      <c r="F202" s="174"/>
    </row>
    <row r="203" spans="1:6" ht="15">
      <c r="A203" s="77"/>
      <c r="B203" s="173"/>
      <c r="C203" s="173"/>
      <c r="D203" s="173"/>
      <c r="E203" s="173"/>
      <c r="F203" s="174"/>
    </row>
    <row r="204" spans="1:6" ht="15">
      <c r="A204" s="77"/>
      <c r="B204" s="173"/>
      <c r="C204" s="173"/>
      <c r="D204" s="173"/>
      <c r="E204" s="173"/>
      <c r="F204" s="174"/>
    </row>
    <row r="205" spans="1:6" ht="15">
      <c r="A205" s="77"/>
      <c r="B205" s="173"/>
      <c r="C205" s="173"/>
      <c r="D205" s="173"/>
      <c r="E205" s="173"/>
      <c r="F205" s="174"/>
    </row>
    <row r="206" spans="1:6" ht="15">
      <c r="A206" s="77"/>
      <c r="B206" s="173"/>
      <c r="C206" s="173"/>
      <c r="D206" s="173"/>
      <c r="E206" s="173"/>
      <c r="F206" s="174"/>
    </row>
    <row r="207" spans="1:6" ht="15">
      <c r="A207" s="77"/>
      <c r="B207" s="173"/>
      <c r="C207" s="173"/>
      <c r="D207" s="173"/>
      <c r="E207" s="173"/>
      <c r="F207" s="174"/>
    </row>
    <row r="208" spans="1:6" ht="15">
      <c r="A208" s="77"/>
      <c r="B208" s="173"/>
      <c r="C208" s="173"/>
      <c r="D208" s="173"/>
      <c r="E208" s="173"/>
      <c r="F208" s="174"/>
    </row>
    <row r="209" spans="1:6" ht="15">
      <c r="A209" s="77"/>
      <c r="B209" s="173"/>
      <c r="C209" s="173"/>
      <c r="D209" s="173"/>
      <c r="E209" s="173"/>
      <c r="F209" s="174"/>
    </row>
    <row r="210" spans="1:6" ht="15">
      <c r="A210" s="77"/>
      <c r="B210" s="173"/>
      <c r="C210" s="173"/>
      <c r="D210" s="173"/>
      <c r="E210" s="173"/>
      <c r="F210" s="174"/>
    </row>
    <row r="211" spans="1:6" ht="15">
      <c r="A211" s="77"/>
      <c r="B211" s="173"/>
      <c r="C211" s="173"/>
      <c r="D211" s="173"/>
      <c r="E211" s="173"/>
      <c r="F211" s="174"/>
    </row>
    <row r="212" spans="1:6" ht="15">
      <c r="A212" s="77"/>
      <c r="B212" s="173"/>
      <c r="C212" s="173"/>
      <c r="D212" s="173"/>
      <c r="E212" s="173"/>
      <c r="F212" s="174"/>
    </row>
    <row r="213" spans="1:6" ht="15">
      <c r="A213" s="77"/>
      <c r="B213" s="173"/>
      <c r="C213" s="173"/>
      <c r="D213" s="173"/>
      <c r="E213" s="173"/>
      <c r="F213" s="174"/>
    </row>
  </sheetData>
  <sheetProtection/>
  <mergeCells count="5">
    <mergeCell ref="A5:F5"/>
    <mergeCell ref="E1:H1"/>
    <mergeCell ref="A2:H2"/>
    <mergeCell ref="A3:H3"/>
    <mergeCell ref="A4:F4"/>
  </mergeCells>
  <printOptions horizontalCentered="1"/>
  <pageMargins left="0.7875" right="0.5118055555555556" top="0.31527777777777777" bottom="0.39375" header="0.5118055555555556" footer="0.5118055555555556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PageLayoutView="0" workbookViewId="0" topLeftCell="A1">
      <selection activeCell="B4" sqref="B4"/>
    </sheetView>
  </sheetViews>
  <sheetFormatPr defaultColWidth="9.125" defaultRowHeight="12.75"/>
  <cols>
    <col min="1" max="1" width="25.375" style="178" customWidth="1"/>
    <col min="2" max="2" width="38.625" style="178" customWidth="1"/>
    <col min="3" max="3" width="26.375" style="178" customWidth="1"/>
    <col min="4" max="4" width="10.50390625" style="178" bestFit="1" customWidth="1"/>
    <col min="5" max="16384" width="9.125" style="178" customWidth="1"/>
  </cols>
  <sheetData>
    <row r="1" spans="2:4" ht="12.75">
      <c r="B1" s="551" t="s">
        <v>254</v>
      </c>
      <c r="C1" s="551"/>
      <c r="D1" s="180"/>
    </row>
    <row r="2" spans="2:4" ht="12.75">
      <c r="B2" s="551" t="s">
        <v>164</v>
      </c>
      <c r="C2" s="551"/>
      <c r="D2" s="180"/>
    </row>
    <row r="3" spans="2:4" ht="12.75">
      <c r="B3" s="551" t="s">
        <v>481</v>
      </c>
      <c r="C3" s="551"/>
      <c r="D3" s="180"/>
    </row>
    <row r="4" spans="2:4" ht="12.75">
      <c r="B4" s="179"/>
      <c r="C4" s="179"/>
      <c r="D4" s="180"/>
    </row>
    <row r="5" spans="1:3" ht="15">
      <c r="A5" s="550" t="s">
        <v>165</v>
      </c>
      <c r="B5" s="550"/>
      <c r="C5" s="550"/>
    </row>
    <row r="6" spans="1:3" ht="15">
      <c r="A6" s="550" t="s">
        <v>166</v>
      </c>
      <c r="B6" s="550"/>
      <c r="C6" s="550"/>
    </row>
    <row r="7" spans="1:3" ht="15">
      <c r="A7" s="550" t="s">
        <v>453</v>
      </c>
      <c r="B7" s="550"/>
      <c r="C7" s="550"/>
    </row>
    <row r="9" spans="1:3" ht="12.75">
      <c r="A9" s="467"/>
      <c r="B9" s="467"/>
      <c r="C9" s="467"/>
    </row>
    <row r="10" spans="1:3" ht="12.75">
      <c r="A10" s="468"/>
      <c r="B10" s="469"/>
      <c r="C10" s="470"/>
    </row>
    <row r="11" spans="1:3" ht="12.75">
      <c r="A11" s="491" t="s">
        <v>167</v>
      </c>
      <c r="B11" s="491" t="s">
        <v>26</v>
      </c>
      <c r="C11" s="491">
        <v>2019</v>
      </c>
    </row>
    <row r="12" spans="1:3" s="473" customFormat="1" ht="33.75" customHeight="1">
      <c r="A12" s="412" t="s">
        <v>339</v>
      </c>
      <c r="B12" s="410" t="s">
        <v>425</v>
      </c>
      <c r="C12" s="411">
        <v>0</v>
      </c>
    </row>
    <row r="13" spans="1:3" ht="45.75" customHeight="1">
      <c r="A13" s="181" t="s">
        <v>343</v>
      </c>
      <c r="B13" s="290" t="s">
        <v>342</v>
      </c>
      <c r="C13" s="289">
        <v>0</v>
      </c>
    </row>
    <row r="14" spans="1:3" ht="45" customHeight="1">
      <c r="A14" s="181" t="s">
        <v>340</v>
      </c>
      <c r="B14" s="290" t="s">
        <v>338</v>
      </c>
      <c r="C14" s="289"/>
    </row>
    <row r="15" spans="1:3" ht="48" customHeight="1">
      <c r="A15" s="412" t="s">
        <v>426</v>
      </c>
      <c r="B15" s="410" t="s">
        <v>337</v>
      </c>
      <c r="C15" s="289">
        <v>0</v>
      </c>
    </row>
    <row r="16" spans="1:3" ht="51" customHeight="1">
      <c r="A16" s="181" t="s">
        <v>427</v>
      </c>
      <c r="B16" s="290" t="s">
        <v>428</v>
      </c>
      <c r="C16" s="289"/>
    </row>
    <row r="17" spans="1:3" ht="56.25" customHeight="1">
      <c r="A17" s="181" t="s">
        <v>341</v>
      </c>
      <c r="B17" s="290" t="s">
        <v>429</v>
      </c>
      <c r="C17" s="289">
        <v>0</v>
      </c>
    </row>
    <row r="18" spans="1:3" ht="33.75" customHeight="1">
      <c r="A18" s="407" t="s">
        <v>168</v>
      </c>
      <c r="B18" s="408" t="s">
        <v>169</v>
      </c>
      <c r="C18" s="409">
        <f>C19-C20</f>
        <v>-1253291.1700000018</v>
      </c>
    </row>
    <row r="19" spans="1:3" ht="33.75" customHeight="1">
      <c r="A19" s="181" t="s">
        <v>170</v>
      </c>
      <c r="B19" s="182" t="s">
        <v>423</v>
      </c>
      <c r="C19" s="183">
        <f>'ДОХОДЫ 2019'!C34</f>
        <v>47623511.39</v>
      </c>
    </row>
    <row r="20" spans="1:3" ht="33.75" customHeight="1">
      <c r="A20" s="181" t="s">
        <v>171</v>
      </c>
      <c r="B20" s="182" t="s">
        <v>424</v>
      </c>
      <c r="C20" s="183">
        <f>'РАСХ 2019 по целевым статьям'!M141</f>
        <v>48876802.56</v>
      </c>
    </row>
    <row r="21" spans="1:4" ht="24" customHeight="1">
      <c r="A21" s="552"/>
      <c r="B21" s="546" t="s">
        <v>172</v>
      </c>
      <c r="C21" s="548">
        <f>-C18</f>
        <v>1253291.1700000018</v>
      </c>
      <c r="D21" s="422"/>
    </row>
    <row r="22" spans="1:3" ht="12.75">
      <c r="A22" s="553"/>
      <c r="B22" s="547"/>
      <c r="C22" s="549"/>
    </row>
  </sheetData>
  <sheetProtection/>
  <mergeCells count="9">
    <mergeCell ref="B21:B22"/>
    <mergeCell ref="C21:C22"/>
    <mergeCell ref="A5:C5"/>
    <mergeCell ref="B1:C1"/>
    <mergeCell ref="B2:C2"/>
    <mergeCell ref="B3:C3"/>
    <mergeCell ref="A6:C6"/>
    <mergeCell ref="A7:C7"/>
    <mergeCell ref="A21:A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D5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8.50390625" style="0" customWidth="1"/>
    <col min="2" max="2" width="41.50390625" style="0" customWidth="1"/>
    <col min="3" max="3" width="39.375" style="0" customWidth="1"/>
    <col min="4" max="4" width="13.50390625" style="0" bestFit="1" customWidth="1"/>
  </cols>
  <sheetData>
    <row r="1" spans="2:4" ht="12.75">
      <c r="B1" s="551" t="s">
        <v>315</v>
      </c>
      <c r="C1" s="508"/>
      <c r="D1" s="291"/>
    </row>
    <row r="2" spans="2:4" ht="12.75">
      <c r="B2" s="551" t="s">
        <v>164</v>
      </c>
      <c r="C2" s="508"/>
      <c r="D2" s="291"/>
    </row>
    <row r="3" spans="1:4" ht="12.75">
      <c r="A3" s="551" t="s">
        <v>481</v>
      </c>
      <c r="B3" s="508"/>
      <c r="C3" s="508"/>
      <c r="D3" s="291"/>
    </row>
    <row r="4" spans="1:3" ht="33" customHeight="1">
      <c r="A4" s="536" t="s">
        <v>438</v>
      </c>
      <c r="B4" s="536"/>
      <c r="C4" s="536"/>
    </row>
    <row r="5" spans="1:3" ht="15">
      <c r="A5" s="18"/>
      <c r="B5" s="18"/>
      <c r="C5" s="18"/>
    </row>
    <row r="6" spans="1:3" s="265" customFormat="1" ht="13.5">
      <c r="A6" s="263"/>
      <c r="B6" s="264"/>
      <c r="C6" s="264"/>
    </row>
    <row r="7" spans="1:3" s="265" customFormat="1" ht="69">
      <c r="A7" s="33" t="s">
        <v>25</v>
      </c>
      <c r="B7" s="266" t="s">
        <v>26</v>
      </c>
      <c r="C7" s="267" t="s">
        <v>452</v>
      </c>
    </row>
    <row r="8" spans="1:3" s="265" customFormat="1" ht="18" customHeight="1">
      <c r="A8" s="268" t="s">
        <v>27</v>
      </c>
      <c r="B8" s="269" t="s">
        <v>28</v>
      </c>
      <c r="C8" s="270">
        <f>C9+C10+C11+C13+C14+C12</f>
        <v>9082392.719999999</v>
      </c>
    </row>
    <row r="9" spans="1:3" s="265" customFormat="1" ht="37.5" customHeight="1">
      <c r="A9" s="33" t="s">
        <v>29</v>
      </c>
      <c r="B9" s="271" t="s">
        <v>30</v>
      </c>
      <c r="C9" s="272">
        <f>'Ведомка 2019'!I14</f>
        <v>847345.66</v>
      </c>
    </row>
    <row r="10" spans="1:3" s="265" customFormat="1" ht="61.5" customHeight="1">
      <c r="A10" s="33" t="s">
        <v>34</v>
      </c>
      <c r="B10" s="271" t="s">
        <v>35</v>
      </c>
      <c r="C10" s="272">
        <f>'Ведомка 2019'!I17</f>
        <v>6372394.34</v>
      </c>
    </row>
    <row r="11" spans="1:4" s="265" customFormat="1" ht="48.75" customHeight="1">
      <c r="A11" s="33" t="s">
        <v>233</v>
      </c>
      <c r="B11" s="414" t="s">
        <v>347</v>
      </c>
      <c r="C11" s="272">
        <f>'Ведомка 2019'!I23</f>
        <v>157260</v>
      </c>
      <c r="D11" s="492"/>
    </row>
    <row r="12" spans="1:3" s="265" customFormat="1" ht="48.75" customHeight="1">
      <c r="A12" s="484" t="s">
        <v>36</v>
      </c>
      <c r="B12" s="182" t="str">
        <f>'Ведомка 2019'!A29</f>
        <v>Обеспечение проведения выборов и референдумов</v>
      </c>
      <c r="C12" s="485">
        <f>'Ведомка 2019'!I29</f>
        <v>1261800</v>
      </c>
    </row>
    <row r="13" spans="1:3" s="265" customFormat="1" ht="15" customHeight="1">
      <c r="A13" s="33" t="s">
        <v>234</v>
      </c>
      <c r="B13" s="486" t="s">
        <v>39</v>
      </c>
      <c r="C13" s="272">
        <f>'Ведомка 2019'!I35</f>
        <v>100000</v>
      </c>
    </row>
    <row r="14" spans="1:3" s="265" customFormat="1" ht="18" customHeight="1">
      <c r="A14" s="33" t="s">
        <v>235</v>
      </c>
      <c r="B14" s="271" t="s">
        <v>41</v>
      </c>
      <c r="C14" s="272">
        <f>'РАСХ 2019 по целевым статьям'!M102-'РАСХ 2019 по целевым статьям'!M103+'РАСХ 2019 по целевым статьям'!M77</f>
        <v>343592.72</v>
      </c>
    </row>
    <row r="15" spans="1:3" s="265" customFormat="1" ht="21" customHeight="1">
      <c r="A15" s="45" t="s">
        <v>42</v>
      </c>
      <c r="B15" s="273" t="s">
        <v>43</v>
      </c>
      <c r="C15" s="274">
        <f>C16</f>
        <v>213536</v>
      </c>
    </row>
    <row r="16" spans="1:3" s="265" customFormat="1" ht="27.75" customHeight="1">
      <c r="A16" s="33" t="s">
        <v>44</v>
      </c>
      <c r="B16" s="271" t="s">
        <v>45</v>
      </c>
      <c r="C16" s="272">
        <f>'Ведомка 2019'!I49</f>
        <v>213536</v>
      </c>
    </row>
    <row r="17" spans="1:3" s="265" customFormat="1" ht="27.75" customHeight="1">
      <c r="A17" s="45" t="s">
        <v>46</v>
      </c>
      <c r="B17" s="273" t="s">
        <v>47</v>
      </c>
      <c r="C17" s="274">
        <f>C18+C19</f>
        <v>81000</v>
      </c>
    </row>
    <row r="18" spans="1:3" s="265" customFormat="1" ht="22.5" customHeight="1">
      <c r="A18" s="33" t="s">
        <v>236</v>
      </c>
      <c r="B18" s="271" t="s">
        <v>237</v>
      </c>
      <c r="C18" s="272">
        <f>'Ведомка 2019'!I54</f>
        <v>50000</v>
      </c>
    </row>
    <row r="19" spans="1:3" s="265" customFormat="1" ht="32.25" customHeight="1">
      <c r="A19" s="33" t="s">
        <v>50</v>
      </c>
      <c r="B19" s="271" t="s">
        <v>51</v>
      </c>
      <c r="C19" s="272">
        <f>'Ведомка 2019'!I60</f>
        <v>31000</v>
      </c>
    </row>
    <row r="20" spans="1:3" s="265" customFormat="1" ht="29.25" customHeight="1">
      <c r="A20" s="45" t="s">
        <v>52</v>
      </c>
      <c r="B20" s="273" t="s">
        <v>53</v>
      </c>
      <c r="C20" s="274">
        <f>C21+C22+C23</f>
        <v>6569616.47</v>
      </c>
    </row>
    <row r="21" spans="1:3" s="265" customFormat="1" ht="15" customHeight="1">
      <c r="A21" s="275" t="s">
        <v>238</v>
      </c>
      <c r="B21" s="276" t="s">
        <v>239</v>
      </c>
      <c r="C21" s="277"/>
    </row>
    <row r="22" spans="1:3" s="265" customFormat="1" ht="15" customHeight="1">
      <c r="A22" s="275" t="s">
        <v>240</v>
      </c>
      <c r="B22" s="276" t="s">
        <v>241</v>
      </c>
      <c r="C22" s="277">
        <f>'Ведомка 2019'!I78</f>
        <v>6569616.47</v>
      </c>
    </row>
    <row r="23" spans="1:3" s="265" customFormat="1" ht="15" customHeight="1">
      <c r="A23" s="275" t="s">
        <v>54</v>
      </c>
      <c r="B23" s="276" t="s">
        <v>55</v>
      </c>
      <c r="C23" s="277"/>
    </row>
    <row r="24" spans="1:3" s="265" customFormat="1" ht="33.75" customHeight="1">
      <c r="A24" s="45" t="s">
        <v>56</v>
      </c>
      <c r="B24" s="273" t="s">
        <v>57</v>
      </c>
      <c r="C24" s="274">
        <f>SUM(C25:C28)</f>
        <v>19180224.740000002</v>
      </c>
    </row>
    <row r="25" spans="1:3" s="265" customFormat="1" ht="18" customHeight="1">
      <c r="A25" s="33" t="s">
        <v>58</v>
      </c>
      <c r="B25" s="271" t="s">
        <v>59</v>
      </c>
      <c r="C25" s="272">
        <f>'РАСХ 2019 по целевым статьям'!M80+'РАСХ 2019 по целевым статьям'!M24</f>
        <v>1135672.4</v>
      </c>
    </row>
    <row r="26" spans="1:3" s="265" customFormat="1" ht="15" customHeight="1">
      <c r="A26" s="33" t="s">
        <v>242</v>
      </c>
      <c r="B26" s="271" t="s">
        <v>243</v>
      </c>
      <c r="C26" s="272">
        <f>'РАСХ 2019 по целевым статьям'!M87+'РАСХ 2019 по целевым статьям'!M26+'РАСХ 2019 по целевым статьям'!M103-'РАСХ 2019 по целевым статьям'!M24</f>
        <v>1112464.6</v>
      </c>
    </row>
    <row r="27" spans="1:3" s="265" customFormat="1" ht="15" customHeight="1">
      <c r="A27" s="33" t="s">
        <v>60</v>
      </c>
      <c r="B27" s="271" t="s">
        <v>61</v>
      </c>
      <c r="C27" s="272">
        <f>'Ведомка 2019'!I108</f>
        <v>7979014.779999999</v>
      </c>
    </row>
    <row r="28" spans="1:3" s="265" customFormat="1" ht="15" customHeight="1">
      <c r="A28" s="33" t="s">
        <v>62</v>
      </c>
      <c r="B28" s="271" t="s">
        <v>63</v>
      </c>
      <c r="C28" s="272">
        <f>'Ведомка 2019'!I124</f>
        <v>8953072.96</v>
      </c>
    </row>
    <row r="29" spans="1:3" s="265" customFormat="1" ht="19.5" customHeight="1">
      <c r="A29" s="45" t="s">
        <v>64</v>
      </c>
      <c r="B29" s="278" t="s">
        <v>65</v>
      </c>
      <c r="C29" s="274">
        <f>C30</f>
        <v>198269.04</v>
      </c>
    </row>
    <row r="30" spans="1:3" s="265" customFormat="1" ht="25.5" customHeight="1">
      <c r="A30" s="33" t="s">
        <v>66</v>
      </c>
      <c r="B30" s="271" t="s">
        <v>67</v>
      </c>
      <c r="C30" s="272">
        <f>'РАСХ 2019 по целевым статьям'!M8</f>
        <v>198269.04</v>
      </c>
    </row>
    <row r="31" spans="1:3" s="265" customFormat="1" ht="33" customHeight="1">
      <c r="A31" s="45" t="s">
        <v>68</v>
      </c>
      <c r="B31" s="278" t="s">
        <v>244</v>
      </c>
      <c r="C31" s="274">
        <f>C32</f>
        <v>12991520.59</v>
      </c>
    </row>
    <row r="32" spans="1:3" s="265" customFormat="1" ht="15.75" customHeight="1">
      <c r="A32" s="33" t="s">
        <v>70</v>
      </c>
      <c r="B32" s="271" t="s">
        <v>71</v>
      </c>
      <c r="C32" s="272">
        <f>'РАСХ 2019 по целевым статьям'!M57</f>
        <v>12991520.59</v>
      </c>
    </row>
    <row r="33" spans="1:3" s="265" customFormat="1" ht="12.75" customHeight="1" hidden="1">
      <c r="A33" s="45" t="s">
        <v>72</v>
      </c>
      <c r="B33" s="278" t="s">
        <v>73</v>
      </c>
      <c r="C33" s="279">
        <v>0</v>
      </c>
    </row>
    <row r="34" spans="1:3" s="265" customFormat="1" ht="0.75" customHeight="1">
      <c r="A34" s="33" t="s">
        <v>74</v>
      </c>
      <c r="B34" s="271" t="s">
        <v>75</v>
      </c>
      <c r="C34" s="272"/>
    </row>
    <row r="35" spans="1:3" s="265" customFormat="1" ht="25.5" customHeight="1">
      <c r="A35" s="45" t="s">
        <v>76</v>
      </c>
      <c r="B35" s="280" t="s">
        <v>77</v>
      </c>
      <c r="C35" s="274">
        <f>C36+C37+C38</f>
        <v>490243</v>
      </c>
    </row>
    <row r="36" spans="1:3" s="265" customFormat="1" ht="20.25" customHeight="1">
      <c r="A36" s="33" t="s">
        <v>78</v>
      </c>
      <c r="B36" s="271" t="s">
        <v>79</v>
      </c>
      <c r="C36" s="272">
        <f>'Ведомка 2019'!I156</f>
        <v>66690</v>
      </c>
    </row>
    <row r="37" spans="1:3" s="265" customFormat="1" ht="15.75" customHeight="1">
      <c r="A37" s="33" t="s">
        <v>80</v>
      </c>
      <c r="B37" s="271" t="s">
        <v>81</v>
      </c>
      <c r="C37" s="272">
        <f>'Ведомка 2019'!I160</f>
        <v>423553</v>
      </c>
    </row>
    <row r="38" spans="1:3" s="265" customFormat="1" ht="15.75" customHeight="1">
      <c r="A38" s="33" t="s">
        <v>250</v>
      </c>
      <c r="B38" s="271" t="s">
        <v>251</v>
      </c>
      <c r="C38" s="272"/>
    </row>
    <row r="39" spans="1:3" s="265" customFormat="1" ht="22.5" customHeight="1">
      <c r="A39" s="45" t="s">
        <v>154</v>
      </c>
      <c r="B39" s="278" t="s">
        <v>145</v>
      </c>
      <c r="C39" s="274">
        <f>C40+C42</f>
        <v>70000</v>
      </c>
    </row>
    <row r="40" spans="1:3" s="265" customFormat="1" ht="20.25" customHeight="1">
      <c r="A40" s="33" t="s">
        <v>245</v>
      </c>
      <c r="B40" s="271" t="s">
        <v>246</v>
      </c>
      <c r="C40" s="272"/>
    </row>
    <row r="41" spans="1:3" s="265" customFormat="1" ht="12.75" customHeight="1" hidden="1">
      <c r="A41" s="56"/>
      <c r="B41" s="57"/>
      <c r="C41" s="272"/>
    </row>
    <row r="42" spans="1:3" s="265" customFormat="1" ht="13.5" customHeight="1">
      <c r="A42" s="281" t="s">
        <v>84</v>
      </c>
      <c r="B42" s="282" t="s">
        <v>247</v>
      </c>
      <c r="C42" s="272">
        <f>'Ведомка 2019'!I171</f>
        <v>70000</v>
      </c>
    </row>
    <row r="43" spans="1:3" s="286" customFormat="1" ht="29.25" customHeight="1">
      <c r="A43" s="283" t="s">
        <v>248</v>
      </c>
      <c r="B43" s="284" t="s">
        <v>249</v>
      </c>
      <c r="C43" s="285"/>
    </row>
    <row r="44" spans="1:3" s="265" customFormat="1" ht="13.5">
      <c r="A44" s="540" t="s">
        <v>88</v>
      </c>
      <c r="B44" s="540"/>
      <c r="C44" s="287"/>
    </row>
    <row r="45" spans="1:3" s="265" customFormat="1" ht="13.5">
      <c r="A45" s="537" t="s">
        <v>86</v>
      </c>
      <c r="B45" s="537"/>
      <c r="C45" s="274">
        <f>C8+C15+C17+C20+C24+C29+C31+C35+C43+C39</f>
        <v>48876802.56</v>
      </c>
    </row>
    <row r="46" spans="1:3" s="265" customFormat="1" ht="22.5" customHeight="1">
      <c r="A46" s="541" t="s">
        <v>90</v>
      </c>
      <c r="B46" s="541"/>
      <c r="C46" s="288">
        <f>'ДОХОДЫ 2019'!C34-'РАЗДЕЛЫ И ПОДРАЗДЕЛЫ 2019'!C45</f>
        <v>-1253291.1700000018</v>
      </c>
    </row>
    <row r="47" s="265" customFormat="1" ht="13.5"/>
    <row r="48" s="265" customFormat="1" ht="13.5"/>
    <row r="49" spans="2:3" s="265" customFormat="1" ht="13.5">
      <c r="B49" s="554"/>
      <c r="C49" s="554"/>
    </row>
    <row r="50" s="265" customFormat="1" ht="13.5"/>
    <row r="51" spans="1:3" s="265" customFormat="1" ht="13.5">
      <c r="A51"/>
      <c r="B51"/>
      <c r="C51"/>
    </row>
    <row r="52" spans="1:3" s="265" customFormat="1" ht="13.5">
      <c r="A52"/>
      <c r="B52"/>
      <c r="C52"/>
    </row>
  </sheetData>
  <sheetProtection/>
  <mergeCells count="8">
    <mergeCell ref="A3:C3"/>
    <mergeCell ref="B1:C1"/>
    <mergeCell ref="B2:C2"/>
    <mergeCell ref="A46:B46"/>
    <mergeCell ref="B49:C49"/>
    <mergeCell ref="A4:C4"/>
    <mergeCell ref="A44:B44"/>
    <mergeCell ref="A45:B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SOUL</cp:lastModifiedBy>
  <cp:lastPrinted>2019-03-22T07:34:54Z</cp:lastPrinted>
  <dcterms:created xsi:type="dcterms:W3CDTF">2004-11-16T05:58:34Z</dcterms:created>
  <dcterms:modified xsi:type="dcterms:W3CDTF">2019-04-09T07:16:55Z</dcterms:modified>
  <cp:category/>
  <cp:version/>
  <cp:contentType/>
  <cp:contentStatus/>
  <cp:revision>1</cp:revision>
</cp:coreProperties>
</file>